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bookViews>
    <workbookView xWindow="0" yWindow="0" windowWidth="19200" windowHeight="6350" activeTab="8"/>
  </bookViews>
  <sheets>
    <sheet name="generale nota integ" sheetId="1" r:id="rId1"/>
    <sheet name="abitativo" sheetId="2" r:id="rId2"/>
    <sheet name="ristorazione" sheetId="3" r:id="rId3"/>
    <sheet name="interventieconomici" sheetId="4" r:id="rId4"/>
    <sheet name="sanbapolis" sheetId="5" r:id="rId5"/>
    <sheet name="in disponibiita" sheetId="6" r:id="rId6"/>
    <sheet name="generali" sheetId="7" r:id="rId7"/>
    <sheet name="quadratura_RISCONTO" sheetId="8" r:id="rId8"/>
    <sheet name="PROSPETTO B) direttive" sheetId="9" r:id="rId9"/>
  </sheets>
  <definedNames>
    <definedName name="_xlnm.Print_Titles" localSheetId="0">'generale nota integ'!$1:$3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8" l="1"/>
  <c r="I82" i="8" s="1"/>
  <c r="I66" i="8"/>
  <c r="I63" i="8"/>
  <c r="I59" i="8"/>
  <c r="C83" i="8"/>
  <c r="D83" i="8"/>
  <c r="E83" i="8"/>
  <c r="F83" i="8"/>
  <c r="G83" i="8"/>
  <c r="H83" i="8"/>
  <c r="B83" i="8"/>
  <c r="C81" i="8"/>
  <c r="D81" i="8"/>
  <c r="E81" i="8"/>
  <c r="F81" i="8"/>
  <c r="G81" i="8"/>
  <c r="H81" i="8"/>
  <c r="B81" i="8"/>
  <c r="H68" i="8"/>
  <c r="C66" i="8"/>
  <c r="D66" i="8"/>
  <c r="E66" i="8"/>
  <c r="F66" i="8"/>
  <c r="G66" i="8"/>
  <c r="H66" i="8"/>
  <c r="B66" i="8"/>
  <c r="B65" i="8"/>
  <c r="H80" i="8"/>
  <c r="C62" i="8"/>
  <c r="D62" i="8"/>
  <c r="E62" i="8"/>
  <c r="F62" i="8"/>
  <c r="G62" i="8"/>
  <c r="H62" i="8"/>
  <c r="B62" i="8"/>
  <c r="H61" i="8"/>
  <c r="C65" i="8"/>
  <c r="D65" i="8"/>
  <c r="E65" i="8"/>
  <c r="F65" i="8"/>
  <c r="G65" i="8"/>
  <c r="H64" i="8"/>
  <c r="H65" i="8" s="1"/>
  <c r="F64" i="8"/>
  <c r="C77" i="8"/>
  <c r="D77" i="8"/>
  <c r="E77" i="8"/>
  <c r="F77" i="8"/>
  <c r="G77" i="8"/>
  <c r="B77" i="8"/>
  <c r="H76" i="8"/>
  <c r="H79" i="8"/>
  <c r="H75" i="8"/>
  <c r="H77" i="8" s="1"/>
  <c r="H74" i="8"/>
  <c r="H63" i="8"/>
  <c r="H60" i="8"/>
  <c r="H59" i="8"/>
  <c r="I33" i="8"/>
  <c r="I30" i="8"/>
  <c r="I47" i="8"/>
  <c r="I48" i="8"/>
  <c r="F49" i="8"/>
  <c r="G49" i="8"/>
  <c r="D49" i="8"/>
  <c r="C45" i="8"/>
  <c r="C49" i="8" s="1"/>
  <c r="D45" i="8"/>
  <c r="E45" i="8"/>
  <c r="E49" i="8" s="1"/>
  <c r="F45" i="8"/>
  <c r="G45" i="8"/>
  <c r="B45" i="8"/>
  <c r="B49" i="8" s="1"/>
  <c r="H47" i="8"/>
  <c r="H44" i="8"/>
  <c r="H43" i="8"/>
  <c r="G35" i="8"/>
  <c r="H35" i="8"/>
  <c r="C32" i="8"/>
  <c r="C35" i="8" s="1"/>
  <c r="D32" i="8"/>
  <c r="D35" i="8" s="1"/>
  <c r="E32" i="8"/>
  <c r="E35" i="8" s="1"/>
  <c r="F32" i="8"/>
  <c r="F35" i="8" s="1"/>
  <c r="G32" i="8"/>
  <c r="H32" i="8"/>
  <c r="B32" i="8"/>
  <c r="B35" i="8" s="1"/>
  <c r="H31" i="8"/>
  <c r="H37" i="8" s="1"/>
  <c r="H33" i="8"/>
  <c r="H30" i="8"/>
  <c r="H85" i="8" l="1"/>
  <c r="I35" i="8"/>
  <c r="H45" i="8"/>
  <c r="H49" i="8" s="1"/>
  <c r="H51" i="8" s="1"/>
  <c r="I49" i="8" s="1"/>
  <c r="E13" i="7"/>
  <c r="E14" i="7"/>
  <c r="E76" i="3"/>
  <c r="I83" i="8" l="1"/>
  <c r="I68" i="8"/>
  <c r="I37" i="8"/>
  <c r="B9" i="8"/>
  <c r="D9" i="8"/>
  <c r="G17" i="8"/>
  <c r="C15" i="5" l="1"/>
  <c r="I15" i="9" l="1"/>
  <c r="I74" i="1" l="1"/>
  <c r="I59" i="1"/>
  <c r="H59" i="1"/>
  <c r="E74" i="1"/>
  <c r="E40" i="1" l="1"/>
  <c r="C84" i="1"/>
  <c r="D71" i="1"/>
  <c r="F71" i="1"/>
  <c r="G71" i="1"/>
  <c r="C71" i="1"/>
  <c r="I85" i="1"/>
  <c r="F59" i="1"/>
  <c r="G59" i="1"/>
  <c r="G36" i="1"/>
  <c r="D36" i="1"/>
  <c r="C36" i="1"/>
  <c r="I60" i="1"/>
  <c r="H85" i="1" l="1"/>
  <c r="D85" i="1"/>
  <c r="C85" i="1"/>
  <c r="D12" i="1"/>
  <c r="E12" i="1"/>
  <c r="F12" i="1"/>
  <c r="G12" i="1"/>
  <c r="H12" i="1"/>
  <c r="I12" i="1"/>
  <c r="C12" i="1"/>
  <c r="H21" i="1"/>
  <c r="I20" i="1" l="1"/>
  <c r="I13" i="1"/>
  <c r="H43" i="9" l="1"/>
  <c r="D15" i="9"/>
  <c r="C43" i="9"/>
  <c r="E80" i="2" l="1"/>
  <c r="I19" i="9" l="1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D53" i="9"/>
  <c r="E53" i="9"/>
  <c r="F53" i="9"/>
  <c r="G53" i="9"/>
  <c r="H53" i="9"/>
  <c r="C53" i="9"/>
  <c r="D17" i="9"/>
  <c r="E17" i="9"/>
  <c r="F17" i="9"/>
  <c r="G17" i="9"/>
  <c r="H17" i="9"/>
  <c r="C17" i="9"/>
  <c r="C54" i="9" s="1"/>
  <c r="I16" i="9"/>
  <c r="I9" i="9"/>
  <c r="I4" i="9"/>
  <c r="I5" i="9"/>
  <c r="I6" i="9"/>
  <c r="I7" i="9"/>
  <c r="I8" i="9"/>
  <c r="I10" i="9"/>
  <c r="I11" i="9"/>
  <c r="I12" i="9"/>
  <c r="I13" i="9"/>
  <c r="I14" i="9"/>
  <c r="I18" i="9"/>
  <c r="I53" i="9" l="1"/>
  <c r="E54" i="9"/>
  <c r="D54" i="9"/>
  <c r="H54" i="9"/>
  <c r="G54" i="9"/>
  <c r="F54" i="9"/>
  <c r="I17" i="9"/>
  <c r="E64" i="6"/>
  <c r="I54" i="9" l="1"/>
  <c r="D48" i="5"/>
  <c r="D31" i="5"/>
  <c r="I69" i="1" l="1"/>
  <c r="I78" i="1"/>
  <c r="I68" i="1"/>
  <c r="I67" i="1"/>
  <c r="I63" i="1"/>
  <c r="I64" i="1"/>
  <c r="I65" i="1"/>
  <c r="I62" i="1"/>
  <c r="I55" i="1"/>
  <c r="I56" i="1"/>
  <c r="I57" i="1"/>
  <c r="I54" i="1"/>
  <c r="I50" i="1"/>
  <c r="I51" i="1"/>
  <c r="I52" i="1"/>
  <c r="I49" i="1"/>
  <c r="I46" i="1"/>
  <c r="I47" i="1"/>
  <c r="I4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26" i="1"/>
  <c r="I24" i="1"/>
  <c r="I23" i="1"/>
  <c r="I18" i="1"/>
  <c r="I19" i="1"/>
  <c r="I17" i="1"/>
  <c r="I14" i="1"/>
  <c r="I9" i="1"/>
  <c r="I10" i="1"/>
  <c r="I11" i="1"/>
  <c r="I8" i="1"/>
  <c r="I6" i="1"/>
  <c r="I5" i="1" s="1"/>
  <c r="J54" i="1" l="1"/>
  <c r="I75" i="1" l="1"/>
  <c r="H86" i="1" l="1"/>
  <c r="H75" i="1"/>
  <c r="H73" i="1"/>
  <c r="H66" i="1"/>
  <c r="H61" i="1"/>
  <c r="H58" i="1"/>
  <c r="H53" i="1"/>
  <c r="H44" i="1"/>
  <c r="G86" i="1"/>
  <c r="G75" i="1"/>
  <c r="G73" i="1"/>
  <c r="G66" i="1"/>
  <c r="G61" i="1"/>
  <c r="G58" i="1"/>
  <c r="G53" i="1"/>
  <c r="G48" i="1"/>
  <c r="G44" i="1"/>
  <c r="G22" i="1"/>
  <c r="F86" i="1"/>
  <c r="F75" i="1"/>
  <c r="F73" i="1"/>
  <c r="F66" i="1"/>
  <c r="F61" i="1"/>
  <c r="F58" i="1"/>
  <c r="F53" i="1"/>
  <c r="F48" i="1"/>
  <c r="F44" i="1"/>
  <c r="F22" i="1"/>
  <c r="E86" i="1"/>
  <c r="E75" i="1"/>
  <c r="E73" i="1"/>
  <c r="E66" i="1"/>
  <c r="E58" i="1"/>
  <c r="E53" i="1"/>
  <c r="E48" i="1"/>
  <c r="E44" i="1"/>
  <c r="E25" i="1"/>
  <c r="E22" i="1"/>
  <c r="D86" i="1"/>
  <c r="D75" i="1"/>
  <c r="D73" i="1"/>
  <c r="D66" i="1"/>
  <c r="D61" i="1"/>
  <c r="D58" i="1"/>
  <c r="D53" i="1"/>
  <c r="D48" i="1"/>
  <c r="D44" i="1"/>
  <c r="D22" i="1"/>
  <c r="C86" i="1"/>
  <c r="C75" i="1"/>
  <c r="C73" i="1"/>
  <c r="C66" i="1"/>
  <c r="C61" i="1"/>
  <c r="C58" i="1"/>
  <c r="C53" i="1"/>
  <c r="C48" i="1"/>
  <c r="C44" i="1"/>
  <c r="C22" i="1"/>
  <c r="H16" i="1"/>
  <c r="H7" i="1"/>
  <c r="H5" i="1"/>
  <c r="G16" i="1"/>
  <c r="G7" i="1"/>
  <c r="G5" i="1"/>
  <c r="F16" i="1"/>
  <c r="F7" i="1"/>
  <c r="F5" i="1"/>
  <c r="E16" i="1"/>
  <c r="E7" i="1"/>
  <c r="E5" i="1"/>
  <c r="D16" i="1"/>
  <c r="D7" i="1"/>
  <c r="D5" i="1"/>
  <c r="C16" i="1"/>
  <c r="C7" i="1"/>
  <c r="C5" i="1"/>
  <c r="D72" i="1" l="1"/>
  <c r="G72" i="1"/>
  <c r="E61" i="1"/>
  <c r="E70" i="1" s="1"/>
  <c r="E71" i="1" s="1"/>
  <c r="H25" i="1"/>
  <c r="J7" i="1"/>
  <c r="F21" i="1"/>
  <c r="J16" i="1"/>
  <c r="J12" i="1"/>
  <c r="C72" i="1"/>
  <c r="D25" i="1"/>
  <c r="D70" i="1" s="1"/>
  <c r="E72" i="1"/>
  <c r="E21" i="1"/>
  <c r="F72" i="1"/>
  <c r="H48" i="1"/>
  <c r="C25" i="1"/>
  <c r="C70" i="1" s="1"/>
  <c r="F25" i="1"/>
  <c r="F70" i="1" s="1"/>
  <c r="H22" i="1"/>
  <c r="G21" i="1"/>
  <c r="G25" i="1"/>
  <c r="G70" i="1" s="1"/>
  <c r="H72" i="1"/>
  <c r="D21" i="1"/>
  <c r="C21" i="1"/>
  <c r="H9" i="8"/>
  <c r="K9" i="8" s="1"/>
  <c r="E73" i="7"/>
  <c r="E102" i="7"/>
  <c r="E12" i="7"/>
  <c r="E85" i="7"/>
  <c r="E82" i="7"/>
  <c r="E41" i="7"/>
  <c r="E40" i="7"/>
  <c r="E39" i="7"/>
  <c r="D57" i="6"/>
  <c r="J21" i="1" l="1"/>
  <c r="G84" i="1"/>
  <c r="H70" i="1"/>
  <c r="D84" i="1"/>
  <c r="F84" i="1"/>
  <c r="E84" i="1"/>
  <c r="D85" i="5"/>
  <c r="H84" i="1" l="1"/>
  <c r="J84" i="1" s="1"/>
  <c r="H71" i="1"/>
  <c r="E58" i="2" l="1"/>
  <c r="E5" i="4"/>
  <c r="E4" i="4" s="1"/>
  <c r="E104" i="7"/>
  <c r="D104" i="7"/>
  <c r="C104" i="7"/>
  <c r="E99" i="7"/>
  <c r="E95" i="7" s="1"/>
  <c r="E98" i="7"/>
  <c r="E97" i="7"/>
  <c r="E96" i="7"/>
  <c r="D95" i="7"/>
  <c r="C95" i="7"/>
  <c r="E94" i="7"/>
  <c r="E93" i="7"/>
  <c r="E90" i="7" s="1"/>
  <c r="E92" i="7"/>
  <c r="E91" i="7"/>
  <c r="D90" i="7"/>
  <c r="D89" i="7" s="1"/>
  <c r="D86" i="7" s="1"/>
  <c r="D85" i="7" s="1"/>
  <c r="C90" i="7"/>
  <c r="C89" i="7"/>
  <c r="E88" i="7"/>
  <c r="E87" i="7"/>
  <c r="C86" i="7"/>
  <c r="C85" i="7"/>
  <c r="E84" i="7"/>
  <c r="E81" i="7" s="1"/>
  <c r="E83" i="7"/>
  <c r="D81" i="7"/>
  <c r="C81" i="7"/>
  <c r="E80" i="7"/>
  <c r="E79" i="7" s="1"/>
  <c r="D79" i="7"/>
  <c r="C79" i="7"/>
  <c r="C78" i="7"/>
  <c r="E72" i="7"/>
  <c r="E71" i="7"/>
  <c r="D70" i="7"/>
  <c r="C70" i="7"/>
  <c r="E69" i="7"/>
  <c r="E68" i="7"/>
  <c r="E67" i="7"/>
  <c r="E66" i="7"/>
  <c r="D65" i="7"/>
  <c r="C65" i="7"/>
  <c r="E64" i="7"/>
  <c r="E63" i="7"/>
  <c r="D62" i="7"/>
  <c r="C62" i="7"/>
  <c r="E61" i="7"/>
  <c r="E60" i="7"/>
  <c r="E59" i="7"/>
  <c r="E58" i="7"/>
  <c r="D57" i="7"/>
  <c r="C57" i="7"/>
  <c r="E56" i="7"/>
  <c r="E55" i="7"/>
  <c r="E54" i="7"/>
  <c r="E53" i="7"/>
  <c r="D52" i="7"/>
  <c r="C52" i="7"/>
  <c r="E51" i="7"/>
  <c r="E50" i="7"/>
  <c r="E49" i="7"/>
  <c r="D48" i="7"/>
  <c r="C48" i="7"/>
  <c r="E47" i="7"/>
  <c r="E46" i="7"/>
  <c r="E45" i="7"/>
  <c r="E44" i="7"/>
  <c r="E43" i="7"/>
  <c r="E42" i="7"/>
  <c r="E38" i="7"/>
  <c r="E37" i="7"/>
  <c r="E36" i="7"/>
  <c r="E35" i="7"/>
  <c r="E34" i="7"/>
  <c r="E33" i="7"/>
  <c r="E32" i="7"/>
  <c r="D31" i="7"/>
  <c r="C31" i="7"/>
  <c r="E30" i="7"/>
  <c r="E29" i="7"/>
  <c r="D28" i="7"/>
  <c r="C28" i="7"/>
  <c r="E19" i="7"/>
  <c r="E18" i="7"/>
  <c r="E17" i="7"/>
  <c r="E16" i="7"/>
  <c r="D15" i="7"/>
  <c r="E11" i="7" s="1"/>
  <c r="C15" i="7"/>
  <c r="D11" i="7"/>
  <c r="C11" i="7"/>
  <c r="E10" i="7"/>
  <c r="E7" i="7"/>
  <c r="D6" i="7"/>
  <c r="C6" i="7"/>
  <c r="E5" i="7"/>
  <c r="E4" i="7" s="1"/>
  <c r="D4" i="7"/>
  <c r="C4" i="7"/>
  <c r="E104" i="6"/>
  <c r="D104" i="6"/>
  <c r="E102" i="6"/>
  <c r="E99" i="6"/>
  <c r="E98" i="6"/>
  <c r="E97" i="6"/>
  <c r="E96" i="6"/>
  <c r="E95" i="6"/>
  <c r="D95" i="6"/>
  <c r="C95" i="6"/>
  <c r="E94" i="6"/>
  <c r="E93" i="6"/>
  <c r="E92" i="6"/>
  <c r="E91" i="6"/>
  <c r="E90" i="6" s="1"/>
  <c r="E89" i="6" s="1"/>
  <c r="D90" i="6"/>
  <c r="D89" i="6" s="1"/>
  <c r="D86" i="6" s="1"/>
  <c r="D85" i="6" s="1"/>
  <c r="C90" i="6"/>
  <c r="C89" i="6"/>
  <c r="E88" i="6"/>
  <c r="E87" i="6"/>
  <c r="E86" i="6" s="1"/>
  <c r="E85" i="6" s="1"/>
  <c r="C86" i="6"/>
  <c r="C85" i="6"/>
  <c r="E84" i="6"/>
  <c r="E81" i="6" s="1"/>
  <c r="E83" i="6"/>
  <c r="E82" i="6"/>
  <c r="D81" i="6"/>
  <c r="C81" i="6"/>
  <c r="C78" i="6" s="1"/>
  <c r="E80" i="6"/>
  <c r="E79" i="6"/>
  <c r="D79" i="6"/>
  <c r="C79" i="6"/>
  <c r="E73" i="6"/>
  <c r="E72" i="6"/>
  <c r="E71" i="6"/>
  <c r="D70" i="6"/>
  <c r="E70" i="6" s="1"/>
  <c r="C70" i="6"/>
  <c r="E69" i="6"/>
  <c r="E68" i="6"/>
  <c r="E67" i="6"/>
  <c r="E66" i="6"/>
  <c r="D65" i="6"/>
  <c r="C65" i="6"/>
  <c r="E63" i="6"/>
  <c r="D62" i="6"/>
  <c r="C62" i="6"/>
  <c r="E61" i="6"/>
  <c r="E60" i="6"/>
  <c r="E59" i="6"/>
  <c r="E58" i="6"/>
  <c r="C57" i="6"/>
  <c r="E56" i="6"/>
  <c r="E55" i="6"/>
  <c r="E54" i="6"/>
  <c r="E53" i="6"/>
  <c r="D52" i="6"/>
  <c r="C52" i="6"/>
  <c r="E51" i="6"/>
  <c r="E50" i="6"/>
  <c r="E49" i="6"/>
  <c r="D48" i="6"/>
  <c r="C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D31" i="6"/>
  <c r="C31" i="6"/>
  <c r="E30" i="6"/>
  <c r="E29" i="6"/>
  <c r="D28" i="6"/>
  <c r="C28" i="6"/>
  <c r="E19" i="6"/>
  <c r="E18" i="6"/>
  <c r="E17" i="6"/>
  <c r="E16" i="6"/>
  <c r="D15" i="6"/>
  <c r="C15" i="6"/>
  <c r="E14" i="6"/>
  <c r="E13" i="6"/>
  <c r="E12" i="6"/>
  <c r="D11" i="6"/>
  <c r="C11" i="6"/>
  <c r="E10" i="6"/>
  <c r="E9" i="6"/>
  <c r="E8" i="6"/>
  <c r="E7" i="6"/>
  <c r="D6" i="6"/>
  <c r="C6" i="6"/>
  <c r="E5" i="6"/>
  <c r="E4" i="6" s="1"/>
  <c r="D4" i="6"/>
  <c r="C4" i="6"/>
  <c r="E104" i="5"/>
  <c r="D104" i="5"/>
  <c r="C104" i="5"/>
  <c r="E102" i="5"/>
  <c r="E99" i="5"/>
  <c r="E98" i="5"/>
  <c r="E97" i="5"/>
  <c r="E96" i="5"/>
  <c r="E95" i="5"/>
  <c r="D95" i="5"/>
  <c r="C95" i="5"/>
  <c r="E94" i="5"/>
  <c r="E93" i="5"/>
  <c r="E92" i="5"/>
  <c r="E91" i="5"/>
  <c r="E90" i="5" s="1"/>
  <c r="E89" i="5" s="1"/>
  <c r="D90" i="5"/>
  <c r="D89" i="5" s="1"/>
  <c r="D86" i="5" s="1"/>
  <c r="C90" i="5"/>
  <c r="C89" i="5"/>
  <c r="E88" i="5"/>
  <c r="E87" i="5"/>
  <c r="E86" i="5" s="1"/>
  <c r="E85" i="5" s="1"/>
  <c r="C86" i="5"/>
  <c r="C85" i="5"/>
  <c r="E84" i="5"/>
  <c r="E81" i="5" s="1"/>
  <c r="E83" i="5"/>
  <c r="E82" i="5"/>
  <c r="D81" i="5"/>
  <c r="C81" i="5"/>
  <c r="E80" i="5"/>
  <c r="E79" i="5" s="1"/>
  <c r="D79" i="5"/>
  <c r="C79" i="5"/>
  <c r="E73" i="5"/>
  <c r="E72" i="5"/>
  <c r="E71" i="5"/>
  <c r="D70" i="5"/>
  <c r="C70" i="5"/>
  <c r="E69" i="5"/>
  <c r="E68" i="5"/>
  <c r="E67" i="5"/>
  <c r="E66" i="5"/>
  <c r="D65" i="5"/>
  <c r="C65" i="5"/>
  <c r="E64" i="5"/>
  <c r="E63" i="5"/>
  <c r="D62" i="5"/>
  <c r="C62" i="5"/>
  <c r="E61" i="5"/>
  <c r="E60" i="5"/>
  <c r="E59" i="5"/>
  <c r="E58" i="5"/>
  <c r="D57" i="5"/>
  <c r="C57" i="5"/>
  <c r="E56" i="5"/>
  <c r="E55" i="5"/>
  <c r="E54" i="5"/>
  <c r="E53" i="5"/>
  <c r="D52" i="5"/>
  <c r="C52" i="5"/>
  <c r="E51" i="5"/>
  <c r="E50" i="5"/>
  <c r="E49" i="5"/>
  <c r="E48" i="5" s="1"/>
  <c r="C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C31" i="5"/>
  <c r="E30" i="5"/>
  <c r="E29" i="5"/>
  <c r="D28" i="5"/>
  <c r="C28" i="5"/>
  <c r="E19" i="5"/>
  <c r="E18" i="5"/>
  <c r="E17" i="5"/>
  <c r="E16" i="5"/>
  <c r="D15" i="5"/>
  <c r="E14" i="5"/>
  <c r="E13" i="5"/>
  <c r="E12" i="5"/>
  <c r="D11" i="5"/>
  <c r="C11" i="5"/>
  <c r="E10" i="5"/>
  <c r="E9" i="5"/>
  <c r="E8" i="5"/>
  <c r="E7" i="5"/>
  <c r="D6" i="5"/>
  <c r="C6" i="5"/>
  <c r="E5" i="5"/>
  <c r="E4" i="5" s="1"/>
  <c r="D4" i="5"/>
  <c r="C4" i="5"/>
  <c r="E104" i="4"/>
  <c r="D104" i="4"/>
  <c r="C104" i="4"/>
  <c r="E102" i="4"/>
  <c r="E99" i="4"/>
  <c r="E98" i="4"/>
  <c r="E97" i="4"/>
  <c r="E96" i="4"/>
  <c r="E95" i="4"/>
  <c r="D95" i="4"/>
  <c r="C95" i="4"/>
  <c r="E94" i="4"/>
  <c r="E93" i="4"/>
  <c r="E92" i="4"/>
  <c r="E91" i="4"/>
  <c r="E90" i="4" s="1"/>
  <c r="E89" i="4" s="1"/>
  <c r="D90" i="4"/>
  <c r="D89" i="4" s="1"/>
  <c r="D86" i="4" s="1"/>
  <c r="D85" i="4" s="1"/>
  <c r="C90" i="4"/>
  <c r="C89" i="4"/>
  <c r="E88" i="4"/>
  <c r="E87" i="4"/>
  <c r="E86" i="4" s="1"/>
  <c r="E85" i="4" s="1"/>
  <c r="C86" i="4"/>
  <c r="C85" i="4"/>
  <c r="E84" i="4"/>
  <c r="E83" i="4"/>
  <c r="E82" i="4"/>
  <c r="E81" i="4"/>
  <c r="D81" i="4"/>
  <c r="C81" i="4"/>
  <c r="E80" i="4"/>
  <c r="E79" i="4" s="1"/>
  <c r="D79" i="4"/>
  <c r="D78" i="4" s="1"/>
  <c r="D21" i="8" s="1"/>
  <c r="C79" i="4"/>
  <c r="E73" i="4"/>
  <c r="E72" i="4"/>
  <c r="E71" i="4"/>
  <c r="D70" i="4"/>
  <c r="C70" i="4"/>
  <c r="E69" i="4"/>
  <c r="E68" i="4"/>
  <c r="E67" i="4"/>
  <c r="E66" i="4"/>
  <c r="D65" i="4"/>
  <c r="C65" i="4"/>
  <c r="E64" i="4"/>
  <c r="E63" i="4"/>
  <c r="E62" i="4" s="1"/>
  <c r="D62" i="4"/>
  <c r="C62" i="4"/>
  <c r="E61" i="4"/>
  <c r="E60" i="4"/>
  <c r="E59" i="4"/>
  <c r="E58" i="4"/>
  <c r="D57" i="4"/>
  <c r="C57" i="4"/>
  <c r="E56" i="4"/>
  <c r="E55" i="4"/>
  <c r="E54" i="4"/>
  <c r="E53" i="4"/>
  <c r="E52" i="4" s="1"/>
  <c r="D52" i="4"/>
  <c r="C52" i="4"/>
  <c r="E51" i="4"/>
  <c r="E50" i="4"/>
  <c r="E49" i="4"/>
  <c r="D48" i="4"/>
  <c r="C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D31" i="4"/>
  <c r="C31" i="4"/>
  <c r="E30" i="4"/>
  <c r="E29" i="4"/>
  <c r="D28" i="4"/>
  <c r="C28" i="4"/>
  <c r="E19" i="4"/>
  <c r="E18" i="4"/>
  <c r="E17" i="4"/>
  <c r="E16" i="4"/>
  <c r="D15" i="4"/>
  <c r="C15" i="4"/>
  <c r="E14" i="4"/>
  <c r="E13" i="4"/>
  <c r="E12" i="4"/>
  <c r="E11" i="4" s="1"/>
  <c r="D11" i="4"/>
  <c r="C11" i="4"/>
  <c r="E10" i="4"/>
  <c r="E9" i="4"/>
  <c r="E8" i="4"/>
  <c r="E7" i="4"/>
  <c r="D6" i="4"/>
  <c r="C6" i="4"/>
  <c r="D4" i="4"/>
  <c r="C4" i="4"/>
  <c r="C81" i="3"/>
  <c r="C4" i="2"/>
  <c r="E104" i="2"/>
  <c r="D104" i="2"/>
  <c r="C104" i="2"/>
  <c r="E102" i="2"/>
  <c r="E99" i="2"/>
  <c r="E95" i="2" s="1"/>
  <c r="E98" i="2"/>
  <c r="E97" i="2"/>
  <c r="E96" i="2"/>
  <c r="D95" i="2"/>
  <c r="C95" i="2"/>
  <c r="E94" i="2"/>
  <c r="E93" i="2"/>
  <c r="E90" i="2" s="1"/>
  <c r="E89" i="2" s="1"/>
  <c r="E86" i="2" s="1"/>
  <c r="E85" i="2" s="1"/>
  <c r="E92" i="2"/>
  <c r="E91" i="2"/>
  <c r="D90" i="2"/>
  <c r="D89" i="2" s="1"/>
  <c r="D86" i="2" s="1"/>
  <c r="D85" i="2" s="1"/>
  <c r="C90" i="2"/>
  <c r="C89" i="2"/>
  <c r="E88" i="2"/>
  <c r="E87" i="2"/>
  <c r="C86" i="2"/>
  <c r="C85" i="2"/>
  <c r="E84" i="2"/>
  <c r="E81" i="2" s="1"/>
  <c r="E83" i="2"/>
  <c r="E82" i="2"/>
  <c r="D81" i="2"/>
  <c r="C81" i="2"/>
  <c r="E79" i="2"/>
  <c r="E78" i="2" s="1"/>
  <c r="D79" i="2"/>
  <c r="D78" i="2" s="1"/>
  <c r="B21" i="8" s="1"/>
  <c r="C79" i="2"/>
  <c r="C78" i="2" s="1"/>
  <c r="E73" i="2"/>
  <c r="E72" i="2"/>
  <c r="E71" i="2"/>
  <c r="D70" i="2"/>
  <c r="C70" i="2"/>
  <c r="E69" i="2"/>
  <c r="E68" i="2"/>
  <c r="E67" i="2"/>
  <c r="E66" i="2"/>
  <c r="D65" i="2"/>
  <c r="C65" i="2"/>
  <c r="E64" i="2"/>
  <c r="E63" i="2"/>
  <c r="D62" i="2"/>
  <c r="C62" i="2"/>
  <c r="E61" i="2"/>
  <c r="E60" i="2"/>
  <c r="E59" i="2"/>
  <c r="C57" i="2"/>
  <c r="E56" i="2"/>
  <c r="E55" i="2"/>
  <c r="E54" i="2"/>
  <c r="E53" i="2"/>
  <c r="D52" i="2"/>
  <c r="C52" i="2"/>
  <c r="E51" i="2"/>
  <c r="E50" i="2"/>
  <c r="E49" i="2"/>
  <c r="D48" i="2"/>
  <c r="C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D31" i="2"/>
  <c r="C31" i="2"/>
  <c r="E30" i="2"/>
  <c r="E29" i="2"/>
  <c r="D28" i="2"/>
  <c r="C28" i="2"/>
  <c r="E19" i="2"/>
  <c r="E18" i="2"/>
  <c r="E17" i="2"/>
  <c r="E16" i="2"/>
  <c r="D15" i="2"/>
  <c r="C15" i="2"/>
  <c r="E14" i="2"/>
  <c r="E13" i="2"/>
  <c r="E12" i="2"/>
  <c r="D11" i="2"/>
  <c r="C11" i="2"/>
  <c r="E10" i="2"/>
  <c r="E9" i="2"/>
  <c r="E8" i="2"/>
  <c r="E7" i="2"/>
  <c r="D6" i="2"/>
  <c r="C6" i="2"/>
  <c r="E5" i="2"/>
  <c r="E4" i="2"/>
  <c r="D4" i="2"/>
  <c r="E11" i="6" l="1"/>
  <c r="E70" i="7"/>
  <c r="E62" i="7"/>
  <c r="E28" i="7"/>
  <c r="C74" i="2"/>
  <c r="B5" i="8" s="1"/>
  <c r="D78" i="7"/>
  <c r="E31" i="7"/>
  <c r="E65" i="7"/>
  <c r="E48" i="7"/>
  <c r="D74" i="7"/>
  <c r="E62" i="6"/>
  <c r="E52" i="6"/>
  <c r="E48" i="6"/>
  <c r="D74" i="6"/>
  <c r="F17" i="8" s="1"/>
  <c r="D78" i="6"/>
  <c r="E78" i="6"/>
  <c r="E11" i="5"/>
  <c r="D78" i="5"/>
  <c r="E62" i="5"/>
  <c r="E52" i="5"/>
  <c r="D74" i="5"/>
  <c r="E17" i="8" s="1"/>
  <c r="E15" i="5"/>
  <c r="D20" i="5"/>
  <c r="E16" i="8" s="1"/>
  <c r="E6" i="5"/>
  <c r="E48" i="4"/>
  <c r="D74" i="4"/>
  <c r="D17" i="8" s="1"/>
  <c r="E62" i="2"/>
  <c r="D57" i="2"/>
  <c r="D74" i="2" s="1"/>
  <c r="B17" i="8" s="1"/>
  <c r="E48" i="2"/>
  <c r="E6" i="7"/>
  <c r="D20" i="7"/>
  <c r="D20" i="6"/>
  <c r="D20" i="4"/>
  <c r="D16" i="8" s="1"/>
  <c r="D20" i="2"/>
  <c r="B16" i="8" s="1"/>
  <c r="E78" i="7"/>
  <c r="E57" i="7"/>
  <c r="E52" i="7"/>
  <c r="C74" i="7"/>
  <c r="G5" i="8" s="1"/>
  <c r="E15" i="7"/>
  <c r="E20" i="7" s="1"/>
  <c r="C20" i="7"/>
  <c r="G4" i="8" s="1"/>
  <c r="G7" i="8" s="1"/>
  <c r="G11" i="8" s="1"/>
  <c r="E89" i="7"/>
  <c r="E86" i="7" s="1"/>
  <c r="E65" i="6"/>
  <c r="C74" i="6"/>
  <c r="F5" i="8" s="1"/>
  <c r="E57" i="6"/>
  <c r="E31" i="6"/>
  <c r="E28" i="6"/>
  <c r="E15" i="6"/>
  <c r="C20" i="6"/>
  <c r="F4" i="8" s="1"/>
  <c r="E6" i="6"/>
  <c r="C78" i="5"/>
  <c r="E78" i="5"/>
  <c r="E70" i="5"/>
  <c r="E65" i="5"/>
  <c r="C74" i="5"/>
  <c r="E5" i="8" s="1"/>
  <c r="E57" i="5"/>
  <c r="E31" i="5"/>
  <c r="E28" i="5"/>
  <c r="C20" i="5"/>
  <c r="E4" i="8" s="1"/>
  <c r="E78" i="4"/>
  <c r="C78" i="4"/>
  <c r="E70" i="4"/>
  <c r="E65" i="4"/>
  <c r="C74" i="4"/>
  <c r="D5" i="8" s="1"/>
  <c r="E57" i="4"/>
  <c r="E31" i="4"/>
  <c r="E28" i="4"/>
  <c r="E15" i="4"/>
  <c r="C20" i="4"/>
  <c r="D4" i="8" s="1"/>
  <c r="E6" i="4"/>
  <c r="E70" i="2"/>
  <c r="E65" i="2"/>
  <c r="E57" i="2"/>
  <c r="E52" i="2"/>
  <c r="E31" i="2"/>
  <c r="E28" i="2"/>
  <c r="E15" i="2"/>
  <c r="E11" i="2"/>
  <c r="E6" i="2"/>
  <c r="C20" i="2"/>
  <c r="B4" i="8" s="1"/>
  <c r="B7" i="8" s="1"/>
  <c r="E100" i="7" l="1"/>
  <c r="E76" i="7"/>
  <c r="F7" i="8"/>
  <c r="F11" i="8" s="1"/>
  <c r="E7" i="8"/>
  <c r="E11" i="8" s="1"/>
  <c r="D7" i="8"/>
  <c r="D11" i="8" s="1"/>
  <c r="G21" i="8"/>
  <c r="H21" i="8" s="1"/>
  <c r="D100" i="7"/>
  <c r="D22" i="7"/>
  <c r="G16" i="8"/>
  <c r="G19" i="8" s="1"/>
  <c r="E19" i="8"/>
  <c r="E23" i="8" s="1"/>
  <c r="D19" i="8"/>
  <c r="D23" i="8" s="1"/>
  <c r="D22" i="6"/>
  <c r="F16" i="8"/>
  <c r="F19" i="8" s="1"/>
  <c r="F23" i="8" s="1"/>
  <c r="E20" i="5"/>
  <c r="C100" i="4"/>
  <c r="B19" i="8"/>
  <c r="B23" i="8" s="1"/>
  <c r="C76" i="7"/>
  <c r="C100" i="5"/>
  <c r="D76" i="7"/>
  <c r="D100" i="4"/>
  <c r="E20" i="6"/>
  <c r="D100" i="6"/>
  <c r="D76" i="5"/>
  <c r="D100" i="5"/>
  <c r="D22" i="5"/>
  <c r="E20" i="4"/>
  <c r="D100" i="2"/>
  <c r="D76" i="2"/>
  <c r="D22" i="2"/>
  <c r="D76" i="4"/>
  <c r="D76" i="6"/>
  <c r="D22" i="4"/>
  <c r="E74" i="7"/>
  <c r="C100" i="7"/>
  <c r="C100" i="6"/>
  <c r="E74" i="6"/>
  <c r="C76" i="6"/>
  <c r="E74" i="5"/>
  <c r="C76" i="5"/>
  <c r="C76" i="4"/>
  <c r="E74" i="4"/>
  <c r="C100" i="2"/>
  <c r="E74" i="2"/>
  <c r="C76" i="2"/>
  <c r="E20" i="2"/>
  <c r="G23" i="8" l="1"/>
  <c r="E100" i="5"/>
  <c r="B11" i="8"/>
  <c r="E100" i="6"/>
  <c r="E100" i="4"/>
  <c r="E76" i="6"/>
  <c r="E76" i="5"/>
  <c r="E76" i="4"/>
  <c r="E76" i="2"/>
  <c r="E100" i="2"/>
  <c r="E104" i="3" l="1"/>
  <c r="D104" i="3"/>
  <c r="C104" i="3"/>
  <c r="E102" i="3"/>
  <c r="E99" i="3"/>
  <c r="E98" i="3"/>
  <c r="E97" i="3"/>
  <c r="E96" i="3"/>
  <c r="E95" i="3" s="1"/>
  <c r="D95" i="3"/>
  <c r="C95" i="3"/>
  <c r="E94" i="3"/>
  <c r="E93" i="3"/>
  <c r="E92" i="3"/>
  <c r="E91" i="3"/>
  <c r="E90" i="3" s="1"/>
  <c r="E89" i="3" s="1"/>
  <c r="D90" i="3"/>
  <c r="C90" i="3"/>
  <c r="C89" i="3" s="1"/>
  <c r="D89" i="3"/>
  <c r="D86" i="3" s="1"/>
  <c r="D85" i="3" s="1"/>
  <c r="E88" i="3"/>
  <c r="E87" i="3"/>
  <c r="E86" i="3" s="1"/>
  <c r="E85" i="3" s="1"/>
  <c r="C86" i="3"/>
  <c r="C85" i="3" s="1"/>
  <c r="E84" i="3"/>
  <c r="E83" i="3"/>
  <c r="E82" i="3"/>
  <c r="D81" i="3"/>
  <c r="D78" i="3" s="1"/>
  <c r="C78" i="3"/>
  <c r="E80" i="3"/>
  <c r="E79" i="3" s="1"/>
  <c r="D79" i="3"/>
  <c r="C79" i="3"/>
  <c r="E73" i="3"/>
  <c r="E72" i="3"/>
  <c r="E71" i="3"/>
  <c r="D70" i="3"/>
  <c r="C70" i="3"/>
  <c r="E70" i="3" s="1"/>
  <c r="E69" i="3"/>
  <c r="E68" i="3"/>
  <c r="E67" i="3"/>
  <c r="E66" i="3"/>
  <c r="D65" i="3"/>
  <c r="C65" i="3"/>
  <c r="E64" i="3"/>
  <c r="E63" i="3"/>
  <c r="D62" i="3"/>
  <c r="C62" i="3"/>
  <c r="E61" i="3"/>
  <c r="E60" i="3"/>
  <c r="E59" i="3"/>
  <c r="E58" i="3"/>
  <c r="D57" i="3"/>
  <c r="C57" i="3"/>
  <c r="C74" i="3" s="1"/>
  <c r="E56" i="3"/>
  <c r="E55" i="3"/>
  <c r="E54" i="3"/>
  <c r="E53" i="3"/>
  <c r="D52" i="3"/>
  <c r="C52" i="3"/>
  <c r="E51" i="3"/>
  <c r="E50" i="3"/>
  <c r="E49" i="3"/>
  <c r="E48" i="3" s="1"/>
  <c r="D48" i="3"/>
  <c r="C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D31" i="3"/>
  <c r="C31" i="3"/>
  <c r="E30" i="3"/>
  <c r="E29" i="3"/>
  <c r="D28" i="3"/>
  <c r="C28" i="3"/>
  <c r="E19" i="3"/>
  <c r="E18" i="3"/>
  <c r="E17" i="3"/>
  <c r="E16" i="3"/>
  <c r="D15" i="3"/>
  <c r="C15" i="3"/>
  <c r="E14" i="3"/>
  <c r="E13" i="3"/>
  <c r="E12" i="3"/>
  <c r="D11" i="3"/>
  <c r="C11" i="3"/>
  <c r="E10" i="3"/>
  <c r="E9" i="3"/>
  <c r="E8" i="3"/>
  <c r="E7" i="3"/>
  <c r="D6" i="3"/>
  <c r="C6" i="3"/>
  <c r="E5" i="3"/>
  <c r="E4" i="3" s="1"/>
  <c r="D4" i="3"/>
  <c r="C4" i="3"/>
  <c r="E57" i="3" l="1"/>
  <c r="E52" i="3"/>
  <c r="D74" i="3"/>
  <c r="C17" i="8" s="1"/>
  <c r="H17" i="8" s="1"/>
  <c r="E6" i="3"/>
  <c r="D20" i="3"/>
  <c r="C16" i="8" s="1"/>
  <c r="H16" i="8" s="1"/>
  <c r="E81" i="3"/>
  <c r="E78" i="3" s="1"/>
  <c r="E65" i="3"/>
  <c r="E62" i="3"/>
  <c r="E28" i="3"/>
  <c r="E31" i="3"/>
  <c r="C5" i="8"/>
  <c r="H5" i="8" s="1"/>
  <c r="K5" i="8" s="1"/>
  <c r="E15" i="3"/>
  <c r="E11" i="3"/>
  <c r="C20" i="3"/>
  <c r="I86" i="1"/>
  <c r="I73" i="1"/>
  <c r="I66" i="1"/>
  <c r="I61" i="1"/>
  <c r="I58" i="1"/>
  <c r="I53" i="1"/>
  <c r="I48" i="1"/>
  <c r="I44" i="1"/>
  <c r="I25" i="1"/>
  <c r="I22" i="1"/>
  <c r="I16" i="1"/>
  <c r="I7" i="1"/>
  <c r="C4" i="8" l="1"/>
  <c r="C7" i="8" s="1"/>
  <c r="C76" i="3"/>
  <c r="C19" i="8"/>
  <c r="C23" i="8" s="1"/>
  <c r="H23" i="8" s="1"/>
  <c r="H19" i="8"/>
  <c r="I70" i="1"/>
  <c r="I72" i="1"/>
  <c r="D100" i="3"/>
  <c r="D76" i="3"/>
  <c r="D22" i="3"/>
  <c r="E20" i="3"/>
  <c r="E74" i="3"/>
  <c r="C100" i="3"/>
  <c r="I21" i="1"/>
  <c r="H4" i="8" l="1"/>
  <c r="K4" i="8" s="1"/>
  <c r="C11" i="8"/>
  <c r="H11" i="8" s="1"/>
  <c r="K11" i="8" s="1"/>
  <c r="H7" i="8"/>
  <c r="K7" i="8" s="1"/>
  <c r="I84" i="1"/>
  <c r="I71" i="1"/>
  <c r="E100" i="3"/>
</calcChain>
</file>

<file path=xl/sharedStrings.xml><?xml version="1.0" encoding="utf-8"?>
<sst xmlns="http://schemas.openxmlformats.org/spreadsheetml/2006/main" count="1501" uniqueCount="231">
  <si>
    <t>BUDGET</t>
  </si>
  <si>
    <t>BILANCIO</t>
  </si>
  <si>
    <t>SCOSTAMENTO</t>
  </si>
  <si>
    <t>A</t>
  </si>
  <si>
    <t>COMPONENTI POSITIVI DELLA GESTIONE</t>
  </si>
  <si>
    <t>030</t>
  </si>
  <si>
    <t>PROVENTI DI NATURA TRIBUTARIA</t>
  </si>
  <si>
    <t>030.001</t>
  </si>
  <si>
    <t>Tassa Regionale per il diritto allo studio Universitario</t>
  </si>
  <si>
    <t>031</t>
  </si>
  <si>
    <t>RICAVI DELLE VENDITE E DELLE PRESTAZIONI E PROVENTI DA SERVIZI PUBBLICI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</si>
  <si>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</si>
  <si>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</si>
  <si>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</si>
  <si>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</si>
  <si>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</si>
  <si>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</si>
  <si>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</si>
  <si>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</si>
  <si>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</t>
  </si>
  <si>
    <t>PROVENTI DA TRASFERIMENTI E CONTRIBUTI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</si>
  <si>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</si>
  <si>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</si>
  <si>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</si>
  <si>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</si>
  <si>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</si>
  <si>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contributi agli investimenti da amm. Pubbliche</t>
  </si>
  <si>
    <t>034</t>
  </si>
  <si>
    <t>ALTRI RICAVI E PROVENTI DIVERSI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</si>
  <si>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</si>
  <si>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</si>
  <si>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</si>
  <si>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</si>
  <si>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</si>
  <si>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</si>
  <si>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</si>
  <si>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</si>
  <si>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</si>
  <si>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</si>
  <si>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</si>
  <si>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</si>
  <si>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</si>
  <si>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040.001</t>
  </si>
  <si>
    <t>Giornali, riviste e pubblicazioni</t>
  </si>
  <si>
    <t>040.002</t>
  </si>
  <si>
    <t>Altri beni di consumo</t>
  </si>
  <si>
    <t>041</t>
  </si>
  <si>
    <t>PRESTAZIONI DI SERVIZI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</si>
  <si>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</si>
  <si>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</si>
  <si>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</si>
  <si>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</si>
  <si>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</si>
  <si>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</si>
  <si>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</si>
  <si>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</si>
  <si>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</si>
  <si>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</si>
  <si>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</si>
  <si>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</si>
  <si>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</si>
  <si>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</si>
  <si>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</si>
  <si>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</si>
  <si>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041.009</t>
  </si>
  <si>
    <t>Prestazioni professionali e specialistiche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</si>
  <si>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</si>
  <si>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</si>
  <si>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</si>
  <si>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</si>
  <si>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</si>
  <si>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</si>
  <si>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</si>
  <si>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</si>
  <si>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</si>
  <si>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</si>
  <si>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</si>
  <si>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</si>
  <si>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</si>
  <si>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</si>
  <si>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042</t>
  </si>
  <si>
    <t>UTILIZZO DI BENI DI TERZI</t>
  </si>
  <si>
    <t>042.001</t>
  </si>
  <si>
    <t>Noleggi e fitti</t>
  </si>
  <si>
    <t>042.002</t>
  </si>
  <si>
    <t>Licenze</t>
  </si>
  <si>
    <t>042.003</t>
  </si>
  <si>
    <t>Diritti reali di godimento e servitù onerose</t>
  </si>
  <si>
    <t>043</t>
  </si>
  <si>
    <t>PERSONALE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</si>
  <si>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</si>
  <si>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</si>
  <si>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</si>
  <si>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</si>
  <si>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</si>
  <si>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</si>
  <si>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</si>
  <si>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</si>
  <si>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</t>
  </si>
  <si>
    <t>ONERI DIVERSI DELLA GESTIONE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</si>
  <si>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</si>
  <si>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</si>
  <si>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</si>
  <si>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</si>
  <si>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</si>
  <si>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</si>
  <si>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</si>
  <si>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</si>
  <si>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</t>
  </si>
  <si>
    <t>AMMORTAMENTI E SVALUTAZIONI</t>
  </si>
  <si>
    <t>045.001</t>
  </si>
  <si>
    <t>Ammortamento di immobilizzazioni materiali</t>
  </si>
  <si>
    <t>045.002</t>
  </si>
  <si>
    <t>Ammortamento di immobilizzazioni immateriali</t>
  </si>
  <si>
    <t>046</t>
  </si>
  <si>
    <t>COSTI PER TRASFERIMENTI E CONTRIBUTI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</si>
  <si>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</si>
  <si>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</si>
  <si>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</si>
  <si>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</si>
  <si>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</si>
  <si>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</si>
  <si>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</si>
  <si>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PAT vincolati</t>
  </si>
  <si>
    <t>047</t>
  </si>
  <si>
    <t>ACCANTONAMENTI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</si>
  <si>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</si>
  <si>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</si>
  <si>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</si>
  <si>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</si>
  <si>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</si>
  <si>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</si>
  <si>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</si>
  <si>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</si>
  <si>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</si>
  <si>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 ONERI FINANZIARI</t>
  </si>
  <si>
    <t>36</t>
  </si>
  <si>
    <t>PROVENTI FINANZIARI</t>
  </si>
  <si>
    <t>036.001</t>
  </si>
  <si>
    <t>Interessi attivi</t>
  </si>
  <si>
    <t>48</t>
  </si>
  <si>
    <t>ONERI FINANZIARI</t>
  </si>
  <si>
    <t>048.001</t>
  </si>
  <si>
    <t>Altri oneri per interessi pagati ad amministrazioni pubbliche</t>
  </si>
  <si>
    <t>048.002</t>
  </si>
  <si>
    <t>Altri oneri per interessi pagati ad altri soggetti</t>
  </si>
  <si>
    <t>048.003</t>
  </si>
  <si>
    <t>Altri oneri per interessi diversi</t>
  </si>
  <si>
    <t>D</t>
  </si>
  <si>
    <t>RETTIFICHE DI VALORE DI ATTIVITA' FINANZIARIE</t>
  </si>
  <si>
    <t>050</t>
  </si>
  <si>
    <t>RETTIFICHE ATTIVITA' FINANZIARIE</t>
  </si>
  <si>
    <t>050.001</t>
  </si>
  <si>
    <t>Rivalutazioni</t>
  </si>
  <si>
    <t>050.002</t>
  </si>
  <si>
    <t>Svalutazioni</t>
  </si>
  <si>
    <t>E</t>
  </si>
  <si>
    <t>PROVENTI E ONERI STRAORDINARI</t>
  </si>
  <si>
    <t>037</t>
  </si>
  <si>
    <t>PROVENTI STRAORDINARI</t>
  </si>
  <si>
    <t>037.001</t>
  </si>
  <si>
    <t xml:space="preserve">Insussitenze del passivo </t>
  </si>
  <si>
    <t>037.002</t>
  </si>
  <si>
    <t>Sopravvenienze attive</t>
  </si>
  <si>
    <t>037.003</t>
  </si>
  <si>
    <t>Plusvalenze</t>
  </si>
  <si>
    <t>037.004</t>
  </si>
  <si>
    <t>049</t>
  </si>
  <si>
    <t>ONERI STRAORDINARI</t>
  </si>
  <si>
    <t>049.001</t>
  </si>
  <si>
    <t>Insussitenze dell'attivo</t>
  </si>
  <si>
    <t>049.002</t>
  </si>
  <si>
    <t>Sopravvenienze passive</t>
  </si>
  <si>
    <t>049.003</t>
  </si>
  <si>
    <t>Minusvalenze</t>
  </si>
  <si>
    <t>049.004</t>
  </si>
  <si>
    <t>Altri oneri straordinari</t>
  </si>
  <si>
    <t>RISULTATO PRIMA DELLE IMPOSTE (A-B+/-C+/-D+/-E)</t>
  </si>
  <si>
    <t>F</t>
  </si>
  <si>
    <t>IMPOSTE E TASSE</t>
  </si>
  <si>
    <t>RISULTATO D'ESERCIZIO</t>
  </si>
  <si>
    <t>Altri proventi straordinari</t>
  </si>
  <si>
    <t>ABITATIVO</t>
  </si>
  <si>
    <t>RISTORAZIONE</t>
  </si>
  <si>
    <t>INTERVENTI ECONOMICI</t>
  </si>
  <si>
    <t>SANBAPOLIS</t>
  </si>
  <si>
    <t>IN DISPONIBILITA'</t>
  </si>
  <si>
    <t>GENERALI</t>
  </si>
  <si>
    <t>OK CON GENERALE</t>
  </si>
  <si>
    <t>DIFFERENZA A-B</t>
  </si>
  <si>
    <t xml:space="preserve">ONERI FINANZIARI </t>
  </si>
  <si>
    <t>RISULTATO PRIMA DELLE IMPOSTE</t>
  </si>
  <si>
    <t xml:space="preserve">BILANCIO </t>
  </si>
  <si>
    <t xml:space="preserve">DIFFERENZA PER PRESENZA PROVENTI </t>
  </si>
  <si>
    <t>PROSPETTO DI CONTO ECONOMICO PER CENTRI DI COSTO E/O ATTIVITA'</t>
  </si>
  <si>
    <t>SERVIZIO RISTORAZIONE</t>
  </si>
  <si>
    <t>SERVIZI GENERALI</t>
  </si>
  <si>
    <t>SERVIZIO ABITATIVO</t>
  </si>
  <si>
    <t>INTERVENTI INTEGRATIVI E SERVIZI ACCESSORI</t>
  </si>
  <si>
    <t>TOTALE BILANCIO</t>
  </si>
  <si>
    <t>PATRIMONIO IMMOBILIARE IN DISPONIBILITA'</t>
  </si>
  <si>
    <t xml:space="preserve">USATO PER LO SCHEMA DELLA NOTA INTEGRATIVA </t>
  </si>
  <si>
    <t>TOTALI</t>
  </si>
  <si>
    <t>B)  PROSPETTO COSTI / RICAVI PER CENTRI DI COSTO E/O ATTIVITA'</t>
  </si>
  <si>
    <t>RICAVI</t>
  </si>
  <si>
    <t>TOTALE RICAVI</t>
  </si>
  <si>
    <t>TOTALE COSTI</t>
  </si>
  <si>
    <t>TOTALE RICAVI - COSTI</t>
  </si>
  <si>
    <t>ANNO 2022</t>
  </si>
  <si>
    <t>arr 1</t>
  </si>
  <si>
    <t xml:space="preserve"> arr </t>
  </si>
  <si>
    <t>Proventi da rimborsi</t>
  </si>
  <si>
    <t>SCOSTAMENTO RISPETTO AL BUDGET ECONOMICO 2022</t>
  </si>
  <si>
    <t>TOT. RICAVI</t>
  </si>
  <si>
    <t>TRASF. CORRENTI -</t>
  </si>
  <si>
    <t>FABBISGNO A COPRIRE I COSTI</t>
  </si>
  <si>
    <t>RISCONTO</t>
  </si>
  <si>
    <t>COSTI/RICAVI PRIMA RISCONTO 2022</t>
  </si>
  <si>
    <t>COSTI/RICAVI PRIMA RISCONTO 2021</t>
  </si>
  <si>
    <t>MAGGIORI RICAVI RISPETTO 2021</t>
  </si>
  <si>
    <t>MAGGIORI COSTI RISPETTO 2021</t>
  </si>
  <si>
    <t>DIFFERENZA IN AUMENTO DEL RISCONTO RISPETTO 2021</t>
  </si>
  <si>
    <t>IPOTESI</t>
  </si>
  <si>
    <t>IPOTESI MAGGIORI COSTI DI 8000000 RISPETTOAL 2021</t>
  </si>
  <si>
    <t>TOTALE RISCONTO CHE DIMINUISCE</t>
  </si>
  <si>
    <t>RISCONTO EFFETTIVO A CHIUSURA</t>
  </si>
  <si>
    <t>COSTI/RICAVI PRIMA RISCONTO 2022 SENZA AMM.TI</t>
  </si>
  <si>
    <t>COSTI/RICAVI PRIMA RISCONTO 2021 SENZA AMMORTAMENTI</t>
  </si>
  <si>
    <t>STERILIZZAZION  -</t>
  </si>
  <si>
    <t xml:space="preserve">AMMORT.TI - </t>
  </si>
  <si>
    <t>AMMORTAMENTO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</si>
</sst>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165" fontId="2" fillId="0" borderId="0" xfId="1" applyNumberFormat="1" applyFont="1"/>
    <xf numFmtId="165" fontId="0" fillId="0" borderId="0" xfId="1" applyNumberFormat="1" applyFont="1"/>
    <xf numFmtId="0" fontId="5" fillId="0" borderId="0" xfId="0" applyFont="1"/>
    <xf numFmtId="49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" fontId="7" fillId="3" borderId="4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49" fontId="5" fillId="0" borderId="4" xfId="0" applyNumberFormat="1" applyFont="1" applyFill="1" applyBorder="1" applyAlignment="1">
      <alignment vertical="center"/>
    </xf>
    <xf numFmtId="49" fontId="8" fillId="3" borderId="4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/>
    </xf>
    <xf numFmtId="0" fontId="5" fillId="0" borderId="6" xfId="0" applyFont="1" applyBorder="1"/>
    <xf numFmtId="3" fontId="5" fillId="0" borderId="6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/>
    <xf numFmtId="4" fontId="8" fillId="3" borderId="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" fontId="10" fillId="0" borderId="0" xfId="0" applyNumberFormat="1" applyFont="1" applyFill="1" applyAlignment="1"/>
    <xf numFmtId="0" fontId="10" fillId="0" borderId="0" xfId="0" applyFont="1" applyFill="1" applyAlignment="1"/>
    <xf numFmtId="49" fontId="10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9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49" fontId="9" fillId="4" borderId="4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" fontId="9" fillId="4" borderId="4" xfId="0" applyNumberFormat="1" applyFont="1" applyFill="1" applyBorder="1" applyAlignment="1">
      <alignment vertical="center"/>
    </xf>
    <xf numFmtId="49" fontId="10" fillId="4" borderId="4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0" fillId="0" borderId="0" xfId="1" applyNumberFormat="1" applyFont="1"/>
    <xf numFmtId="4" fontId="0" fillId="0" borderId="0" xfId="0" applyNumberFormat="1"/>
    <xf numFmtId="3" fontId="10" fillId="0" borderId="0" xfId="0" applyNumberFormat="1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4" fontId="12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49" fontId="12" fillId="0" borderId="4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3" fontId="12" fillId="0" borderId="0" xfId="0" applyNumberFormat="1" applyFont="1" applyFill="1" applyAlignment="1"/>
    <xf numFmtId="3" fontId="11" fillId="0" borderId="4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vertical="center"/>
    </xf>
    <xf numFmtId="0" fontId="0" fillId="5" borderId="0" xfId="0" applyFill="1"/>
    <xf numFmtId="165" fontId="2" fillId="5" borderId="0" xfId="1" applyNumberFormat="1" applyFont="1" applyFill="1"/>
    <xf numFmtId="165" fontId="0" fillId="5" borderId="0" xfId="1" applyNumberFormat="1" applyFont="1" applyFill="1"/>
    <xf numFmtId="0" fontId="2" fillId="5" borderId="0" xfId="0" applyFont="1" applyFill="1" applyAlignment="1">
      <alignment horizontal="center"/>
    </xf>
    <xf numFmtId="4" fontId="0" fillId="5" borderId="0" xfId="0" applyNumberFormat="1" applyFill="1"/>
    <xf numFmtId="4" fontId="2" fillId="5" borderId="0" xfId="0" applyNumberFormat="1" applyFont="1" applyFill="1" applyAlignment="1">
      <alignment horizontal="center"/>
    </xf>
    <xf numFmtId="4" fontId="0" fillId="0" borderId="0" xfId="0" applyNumberFormat="1" applyAlignment="1">
      <alignment wrapText="1"/>
    </xf>
    <xf numFmtId="4" fontId="2" fillId="6" borderId="0" xfId="0" applyNumberFormat="1" applyFont="1" applyFill="1" applyAlignment="1">
      <alignment horizontal="center"/>
    </xf>
    <xf numFmtId="4" fontId="0" fillId="6" borderId="0" xfId="0" applyNumberFormat="1" applyFill="1"/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2" fillId="5" borderId="0" xfId="0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="175" zoomScaleNormal="175" workbookViewId="0">
      <selection activeCell="B10" sqref="B10"/>
    </sheetView>
  </sheetViews>
  <sheetFormatPr defaultColWidth="9.1796875" defaultRowHeight="10.5" x14ac:dyDescent="0.25"/>
  <cols>
    <col min="1" max="1" width="8.453125" style="32" bestFit="1" customWidth="1"/>
    <col min="2" max="2" width="56.453125" style="32" customWidth="1"/>
    <col min="3" max="9" width="11.7265625" style="32" customWidth="1"/>
    <col min="10" max="10" width="12.7265625" style="31" customWidth="1"/>
    <col min="11" max="11" width="12.81640625" style="32" customWidth="1"/>
    <col min="12" max="16384" width="9.1796875" style="32"/>
  </cols>
  <sheetData>
    <row r="1" spans="1:11" x14ac:dyDescent="0.25">
      <c r="A1" s="76" t="s">
        <v>194</v>
      </c>
      <c r="B1" s="77"/>
      <c r="C1" s="77"/>
      <c r="D1" s="77"/>
      <c r="E1" s="77"/>
      <c r="F1" s="77"/>
      <c r="G1" s="77"/>
      <c r="H1" s="29"/>
      <c r="I1" s="30"/>
    </row>
    <row r="2" spans="1:11" x14ac:dyDescent="0.25">
      <c r="A2" s="51"/>
      <c r="B2" s="52"/>
      <c r="C2" s="52"/>
      <c r="D2" s="52"/>
      <c r="E2" s="52"/>
      <c r="F2" s="52"/>
      <c r="G2" s="52"/>
      <c r="H2" s="52"/>
      <c r="I2" s="30"/>
    </row>
    <row r="3" spans="1:11" s="38" customFormat="1" ht="46.5" customHeight="1" x14ac:dyDescent="0.35">
      <c r="A3" s="33"/>
      <c r="B3" s="34"/>
      <c r="C3" s="35" t="s">
        <v>197</v>
      </c>
      <c r="D3" s="35" t="s">
        <v>195</v>
      </c>
      <c r="E3" s="35" t="s">
        <v>184</v>
      </c>
      <c r="F3" s="35" t="s">
        <v>198</v>
      </c>
      <c r="G3" s="35" t="s">
        <v>200</v>
      </c>
      <c r="H3" s="35" t="s">
        <v>196</v>
      </c>
      <c r="I3" s="36" t="s">
        <v>199</v>
      </c>
      <c r="J3" s="37"/>
      <c r="K3" s="38" t="s">
        <v>201</v>
      </c>
    </row>
    <row r="4" spans="1:11" x14ac:dyDescent="0.25">
      <c r="A4" s="46" t="s">
        <v>3</v>
      </c>
      <c r="B4" s="47" t="s">
        <v>4</v>
      </c>
      <c r="C4" s="47"/>
      <c r="D4" s="47"/>
      <c r="E4" s="47"/>
      <c r="F4" s="47"/>
      <c r="G4" s="47"/>
      <c r="H4" s="47"/>
      <c r="I4" s="48"/>
    </row>
    <row r="5" spans="1:11" x14ac:dyDescent="0.25">
      <c r="A5" s="39" t="s">
        <v>5</v>
      </c>
      <c r="B5" s="40" t="s">
        <v>6</v>
      </c>
      <c r="C5" s="41">
        <f t="shared" ref="C5:H5" si="0">SUM(C6)</f>
        <v>0</v>
      </c>
      <c r="D5" s="41">
        <f t="shared" si="0"/>
        <v>0</v>
      </c>
      <c r="E5" s="41">
        <f t="shared" si="0"/>
        <v>2645603</v>
      </c>
      <c r="F5" s="41">
        <f t="shared" si="0"/>
        <v>0</v>
      </c>
      <c r="G5" s="41">
        <f t="shared" si="0"/>
        <v>0</v>
      </c>
      <c r="H5" s="41">
        <f t="shared" si="0"/>
        <v>0</v>
      </c>
      <c r="I5" s="41">
        <f>SUM(I6)</f>
        <v>2645603</v>
      </c>
    </row>
    <row r="6" spans="1:11" x14ac:dyDescent="0.25">
      <c r="A6" s="42" t="s">
        <v>7</v>
      </c>
      <c r="B6" s="43" t="s">
        <v>8</v>
      </c>
      <c r="C6" s="44">
        <v>0</v>
      </c>
      <c r="D6" s="44">
        <v>0</v>
      </c>
      <c r="E6" s="44">
        <v>2645603</v>
      </c>
      <c r="F6" s="44">
        <v>0</v>
      </c>
      <c r="G6" s="44">
        <v>0</v>
      </c>
      <c r="H6" s="44">
        <v>0</v>
      </c>
      <c r="I6" s="44">
        <f>SUM(C6:H6)</f>
        <v>2645603</v>
      </c>
    </row>
    <row r="7" spans="1:11" x14ac:dyDescent="0.25">
      <c r="A7" s="39" t="s">
        <v>9</v>
      </c>
      <c r="B7" s="40" t="s">
        <v>10</v>
      </c>
      <c r="C7" s="41">
        <f t="shared" ref="C7:I7" si="1">SUM(C8:C11)</f>
        <v>3091029</v>
      </c>
      <c r="D7" s="41">
        <f t="shared" si="1"/>
        <v>0</v>
      </c>
      <c r="E7" s="41">
        <f t="shared" si="1"/>
        <v>0</v>
      </c>
      <c r="F7" s="41">
        <f t="shared" si="1"/>
        <v>6</v>
      </c>
      <c r="G7" s="41">
        <f t="shared" si="1"/>
        <v>70000</v>
      </c>
      <c r="H7" s="41">
        <f t="shared" si="1"/>
        <v>0</v>
      </c>
      <c r="I7" s="41">
        <f t="shared" si="1"/>
        <v>3161035</v>
      </c>
      <c r="J7" s="31">
        <f>SUM(C7:H7)</f>
        <v>3161035</v>
      </c>
    </row>
    <row r="8" spans="1:11" x14ac:dyDescent="0.25">
      <c r="A8" s="42" t="s">
        <v>11</v>
      </c>
      <c r="B8" s="43" t="s">
        <v>12</v>
      </c>
      <c r="C8" s="44">
        <v>170</v>
      </c>
      <c r="D8" s="44">
        <v>0</v>
      </c>
      <c r="E8" s="44">
        <v>0</v>
      </c>
      <c r="F8" s="44">
        <v>6</v>
      </c>
      <c r="G8" s="44">
        <v>0</v>
      </c>
      <c r="H8" s="44">
        <v>0</v>
      </c>
      <c r="I8" s="44">
        <f>SUM(C8:H8)</f>
        <v>176</v>
      </c>
    </row>
    <row r="9" spans="1:11" x14ac:dyDescent="0.25">
      <c r="A9" s="42" t="s">
        <v>13</v>
      </c>
      <c r="B9" s="43" t="s">
        <v>14</v>
      </c>
      <c r="C9" s="44">
        <v>3090859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f t="shared" ref="I9:I13" si="2">SUM(C9:H9)</f>
        <v>3090859</v>
      </c>
    </row>
    <row r="10" spans="1:11" x14ac:dyDescent="0.25">
      <c r="A10" s="42" t="s">
        <v>15</v>
      </c>
      <c r="B10" s="43" t="s">
        <v>16</v>
      </c>
      <c r="C10" s="44">
        <v>0</v>
      </c>
      <c r="D10" s="44">
        <v>0</v>
      </c>
      <c r="E10" s="44">
        <v>0</v>
      </c>
      <c r="F10" s="44">
        <v>0</v>
      </c>
      <c r="G10" s="44">
        <v>70000</v>
      </c>
      <c r="H10" s="44">
        <v>0</v>
      </c>
      <c r="I10" s="44">
        <f t="shared" si="2"/>
        <v>70000</v>
      </c>
    </row>
    <row r="11" spans="1:11" x14ac:dyDescent="0.25">
      <c r="A11" s="42" t="s">
        <v>17</v>
      </c>
      <c r="B11" s="43" t="s">
        <v>18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f t="shared" si="2"/>
        <v>0</v>
      </c>
    </row>
    <row r="12" spans="1:11" x14ac:dyDescent="0.25">
      <c r="A12" s="39" t="s">
        <v>19</v>
      </c>
      <c r="B12" s="40" t="s">
        <v>20</v>
      </c>
      <c r="C12" s="41">
        <f>SUM(C13:C15)</f>
        <v>2221114</v>
      </c>
      <c r="D12" s="41">
        <f t="shared" ref="D12:I12" si="3">SUM(D13:D15)</f>
        <v>759819</v>
      </c>
      <c r="E12" s="41">
        <f t="shared" si="3"/>
        <v>6167882</v>
      </c>
      <c r="F12" s="41">
        <f t="shared" si="3"/>
        <v>1854122</v>
      </c>
      <c r="G12" s="41">
        <f t="shared" si="3"/>
        <v>418490</v>
      </c>
      <c r="H12" s="41">
        <f t="shared" si="3"/>
        <v>1959297</v>
      </c>
      <c r="I12" s="41">
        <f t="shared" si="3"/>
        <v>13380722</v>
      </c>
      <c r="J12" s="31">
        <f>SUM(B12:H12)</f>
        <v>13380724</v>
      </c>
    </row>
    <row r="13" spans="1:11" x14ac:dyDescent="0.25">
      <c r="A13" s="42" t="s">
        <v>21</v>
      </c>
      <c r="B13" s="43" t="s">
        <v>22</v>
      </c>
      <c r="C13" s="44">
        <v>982466</v>
      </c>
      <c r="D13" s="44">
        <v>681861</v>
      </c>
      <c r="E13" s="44">
        <v>6167882</v>
      </c>
      <c r="F13" s="44">
        <v>841213</v>
      </c>
      <c r="G13" s="44">
        <v>211696</v>
      </c>
      <c r="H13" s="44">
        <v>1958783</v>
      </c>
      <c r="I13" s="44">
        <f t="shared" si="2"/>
        <v>10843901</v>
      </c>
    </row>
    <row r="14" spans="1:11" x14ac:dyDescent="0.25">
      <c r="A14" s="42" t="s">
        <v>23</v>
      </c>
      <c r="B14" s="43" t="s">
        <v>24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5">
        <v>0</v>
      </c>
      <c r="I14" s="44">
        <f t="shared" ref="I14" si="4">SUM(C14:H14)</f>
        <v>0</v>
      </c>
    </row>
    <row r="15" spans="1:11" x14ac:dyDescent="0.25">
      <c r="A15" s="42" t="s">
        <v>25</v>
      </c>
      <c r="B15" s="43" t="s">
        <v>26</v>
      </c>
      <c r="C15" s="44">
        <v>1238648</v>
      </c>
      <c r="D15" s="44">
        <v>77958</v>
      </c>
      <c r="E15" s="44">
        <v>0</v>
      </c>
      <c r="F15" s="44">
        <v>1012909</v>
      </c>
      <c r="G15" s="44">
        <v>206794</v>
      </c>
      <c r="H15" s="44">
        <v>514</v>
      </c>
      <c r="I15" s="44">
        <v>2536821</v>
      </c>
    </row>
    <row r="16" spans="1:11" x14ac:dyDescent="0.25">
      <c r="A16" s="39" t="s">
        <v>27</v>
      </c>
      <c r="B16" s="40" t="s">
        <v>28</v>
      </c>
      <c r="C16" s="41">
        <f t="shared" ref="C16:I16" si="5">SUM(C17:C20)</f>
        <v>35656</v>
      </c>
      <c r="D16" s="41">
        <f t="shared" si="5"/>
        <v>77678</v>
      </c>
      <c r="E16" s="41">
        <f t="shared" si="5"/>
        <v>239526</v>
      </c>
      <c r="F16" s="41">
        <f t="shared" si="5"/>
        <v>25808</v>
      </c>
      <c r="G16" s="41">
        <f t="shared" si="5"/>
        <v>35505</v>
      </c>
      <c r="H16" s="41">
        <f t="shared" si="5"/>
        <v>99130</v>
      </c>
      <c r="I16" s="41">
        <f t="shared" si="5"/>
        <v>513303</v>
      </c>
      <c r="J16" s="31">
        <f>SUM(C16:H16)</f>
        <v>513303</v>
      </c>
    </row>
    <row r="17" spans="1:10" x14ac:dyDescent="0.25">
      <c r="A17" s="42" t="s">
        <v>29</v>
      </c>
      <c r="B17" s="43" t="s">
        <v>30</v>
      </c>
      <c r="C17" s="44">
        <v>0</v>
      </c>
      <c r="D17" s="44">
        <v>0</v>
      </c>
      <c r="E17" s="44">
        <v>0</v>
      </c>
      <c r="F17" s="44">
        <v>8335</v>
      </c>
      <c r="G17" s="44">
        <v>0</v>
      </c>
      <c r="H17" s="44">
        <v>0</v>
      </c>
      <c r="I17" s="44">
        <f>SUM(C17:H17)</f>
        <v>8335</v>
      </c>
    </row>
    <row r="18" spans="1:10" x14ac:dyDescent="0.25">
      <c r="A18" s="42" t="s">
        <v>31</v>
      </c>
      <c r="B18" s="43" t="s">
        <v>32</v>
      </c>
      <c r="C18" s="44">
        <v>0</v>
      </c>
      <c r="D18" s="44">
        <v>0</v>
      </c>
      <c r="E18" s="44">
        <v>51</v>
      </c>
      <c r="F18" s="44">
        <v>0</v>
      </c>
      <c r="G18" s="44">
        <v>0</v>
      </c>
      <c r="H18" s="44">
        <v>0</v>
      </c>
      <c r="I18" s="44">
        <f t="shared" ref="I18:I20" si="6">SUM(C18:H18)</f>
        <v>51</v>
      </c>
    </row>
    <row r="19" spans="1:10" x14ac:dyDescent="0.25">
      <c r="A19" s="42" t="s">
        <v>33</v>
      </c>
      <c r="B19" s="43" t="s">
        <v>34</v>
      </c>
      <c r="C19" s="44">
        <v>3620</v>
      </c>
      <c r="D19" s="44">
        <v>2028</v>
      </c>
      <c r="E19" s="44">
        <v>238579</v>
      </c>
      <c r="F19" s="44">
        <v>0</v>
      </c>
      <c r="G19" s="44">
        <v>0</v>
      </c>
      <c r="H19" s="44">
        <v>59345</v>
      </c>
      <c r="I19" s="44">
        <f t="shared" si="6"/>
        <v>303572</v>
      </c>
    </row>
    <row r="20" spans="1:10" x14ac:dyDescent="0.25">
      <c r="A20" s="42" t="s">
        <v>35</v>
      </c>
      <c r="B20" s="43" t="s">
        <v>36</v>
      </c>
      <c r="C20" s="44">
        <v>32036</v>
      </c>
      <c r="D20" s="44">
        <v>75650</v>
      </c>
      <c r="E20" s="44">
        <v>896</v>
      </c>
      <c r="F20" s="44">
        <v>17473</v>
      </c>
      <c r="G20" s="44">
        <v>35505</v>
      </c>
      <c r="H20" s="44">
        <v>39785</v>
      </c>
      <c r="I20" s="44">
        <f t="shared" si="6"/>
        <v>201345</v>
      </c>
    </row>
    <row r="21" spans="1:10" x14ac:dyDescent="0.25">
      <c r="A21" s="49"/>
      <c r="B21" s="47" t="s">
        <v>37</v>
      </c>
      <c r="C21" s="50">
        <f>C5+C7+C12+C16</f>
        <v>5347799</v>
      </c>
      <c r="D21" s="50">
        <f t="shared" ref="D21:G21" si="7">D5+D7+D12+D16</f>
        <v>837497</v>
      </c>
      <c r="E21" s="50">
        <f t="shared" si="7"/>
        <v>9053011</v>
      </c>
      <c r="F21" s="50">
        <f t="shared" si="7"/>
        <v>1879936</v>
      </c>
      <c r="G21" s="50">
        <f t="shared" si="7"/>
        <v>523995</v>
      </c>
      <c r="H21" s="50">
        <f>H5+H7+H12+H16</f>
        <v>2058427</v>
      </c>
      <c r="I21" s="50">
        <f>I5+I7+I12+I16</f>
        <v>19700663</v>
      </c>
      <c r="J21" s="31">
        <f>SUM(C21:H21)</f>
        <v>19700665</v>
      </c>
    </row>
    <row r="22" spans="1:10" x14ac:dyDescent="0.25">
      <c r="A22" s="39" t="s">
        <v>40</v>
      </c>
      <c r="B22" s="39" t="s">
        <v>41</v>
      </c>
      <c r="C22" s="41">
        <f t="shared" ref="C22:I22" si="8">C23+C24</f>
        <v>47547</v>
      </c>
      <c r="D22" s="41">
        <f t="shared" si="8"/>
        <v>3602</v>
      </c>
      <c r="E22" s="41">
        <f t="shared" si="8"/>
        <v>0</v>
      </c>
      <c r="F22" s="41">
        <f t="shared" si="8"/>
        <v>51008</v>
      </c>
      <c r="G22" s="41">
        <f t="shared" si="8"/>
        <v>4372</v>
      </c>
      <c r="H22" s="41">
        <f t="shared" si="8"/>
        <v>5069</v>
      </c>
      <c r="I22" s="41">
        <f t="shared" si="8"/>
        <v>111598</v>
      </c>
    </row>
    <row r="23" spans="1:10" x14ac:dyDescent="0.25">
      <c r="A23" s="42" t="s">
        <v>42</v>
      </c>
      <c r="B23" s="43" t="s">
        <v>43</v>
      </c>
      <c r="C23" s="44">
        <v>143</v>
      </c>
      <c r="D23" s="44">
        <v>0</v>
      </c>
      <c r="E23" s="44">
        <v>0</v>
      </c>
      <c r="F23" s="44">
        <v>0</v>
      </c>
      <c r="G23" s="44">
        <v>0</v>
      </c>
      <c r="H23" s="44">
        <v>2532</v>
      </c>
      <c r="I23" s="44">
        <f>SUM(C23:H23)</f>
        <v>2675</v>
      </c>
    </row>
    <row r="24" spans="1:10" x14ac:dyDescent="0.25">
      <c r="A24" s="42" t="s">
        <v>44</v>
      </c>
      <c r="B24" s="43" t="s">
        <v>45</v>
      </c>
      <c r="C24" s="44">
        <v>47404</v>
      </c>
      <c r="D24" s="44">
        <v>3602</v>
      </c>
      <c r="E24" s="44">
        <v>0</v>
      </c>
      <c r="F24" s="44">
        <v>51008</v>
      </c>
      <c r="G24" s="44">
        <v>4372</v>
      </c>
      <c r="H24" s="44">
        <v>2537</v>
      </c>
      <c r="I24" s="44">
        <f>SUM(C24:H24)</f>
        <v>108923</v>
      </c>
    </row>
    <row r="25" spans="1:10" x14ac:dyDescent="0.25">
      <c r="A25" s="39" t="s">
        <v>46</v>
      </c>
      <c r="B25" s="40" t="s">
        <v>47</v>
      </c>
      <c r="C25" s="41">
        <f t="shared" ref="C25:I25" si="9">SUM(C26:C41)</f>
        <v>3518506</v>
      </c>
      <c r="D25" s="41">
        <f t="shared" si="9"/>
        <v>749151</v>
      </c>
      <c r="E25" s="41">
        <f t="shared" si="9"/>
        <v>107015</v>
      </c>
      <c r="F25" s="41">
        <f t="shared" si="9"/>
        <v>568265</v>
      </c>
      <c r="G25" s="41">
        <f t="shared" si="9"/>
        <v>227492</v>
      </c>
      <c r="H25" s="41">
        <f t="shared" si="9"/>
        <v>171961</v>
      </c>
      <c r="I25" s="41">
        <f t="shared" si="9"/>
        <v>5342390</v>
      </c>
    </row>
    <row r="26" spans="1:10" x14ac:dyDescent="0.25">
      <c r="A26" s="42" t="s">
        <v>48</v>
      </c>
      <c r="B26" s="43" t="s">
        <v>49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58846</v>
      </c>
      <c r="I26" s="44">
        <f>SUM(C26:H26)</f>
        <v>58846</v>
      </c>
    </row>
    <row r="27" spans="1:10" x14ac:dyDescent="0.25">
      <c r="A27" s="42" t="s">
        <v>50</v>
      </c>
      <c r="B27" s="43" t="s">
        <v>51</v>
      </c>
      <c r="C27" s="44">
        <v>28</v>
      </c>
      <c r="D27" s="44">
        <v>28</v>
      </c>
      <c r="E27" s="44">
        <v>834</v>
      </c>
      <c r="F27" s="44">
        <v>1359</v>
      </c>
      <c r="G27" s="44">
        <v>0</v>
      </c>
      <c r="H27" s="44">
        <v>2295</v>
      </c>
      <c r="I27" s="44">
        <f t="shared" ref="I27:I41" si="10">SUM(C27:H27)</f>
        <v>4544</v>
      </c>
    </row>
    <row r="28" spans="1:10" x14ac:dyDescent="0.25">
      <c r="A28" s="42" t="s">
        <v>52</v>
      </c>
      <c r="B28" s="43" t="s">
        <v>53</v>
      </c>
      <c r="C28" s="44">
        <v>251</v>
      </c>
      <c r="D28" s="44">
        <v>0</v>
      </c>
      <c r="E28" s="44">
        <v>1526</v>
      </c>
      <c r="F28" s="44">
        <v>0</v>
      </c>
      <c r="G28" s="44">
        <v>0</v>
      </c>
      <c r="H28" s="44">
        <v>0</v>
      </c>
      <c r="I28" s="44">
        <f t="shared" si="10"/>
        <v>1777</v>
      </c>
    </row>
    <row r="29" spans="1:10" x14ac:dyDescent="0.25">
      <c r="A29" s="42" t="s">
        <v>54</v>
      </c>
      <c r="B29" s="43" t="s">
        <v>55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12489</v>
      </c>
      <c r="I29" s="44">
        <f t="shared" si="10"/>
        <v>12489</v>
      </c>
    </row>
    <row r="30" spans="1:10" x14ac:dyDescent="0.25">
      <c r="A30" s="42" t="s">
        <v>56</v>
      </c>
      <c r="B30" s="43" t="s">
        <v>57</v>
      </c>
      <c r="C30" s="44">
        <v>1153423</v>
      </c>
      <c r="D30" s="44">
        <v>31017</v>
      </c>
      <c r="E30" s="44">
        <v>0</v>
      </c>
      <c r="F30" s="44">
        <v>134016</v>
      </c>
      <c r="G30" s="44">
        <v>91276</v>
      </c>
      <c r="H30" s="44">
        <v>0</v>
      </c>
      <c r="I30" s="44">
        <f t="shared" si="10"/>
        <v>1409732</v>
      </c>
    </row>
    <row r="31" spans="1:10" x14ac:dyDescent="0.25">
      <c r="A31" s="42" t="s">
        <v>58</v>
      </c>
      <c r="B31" s="43" t="s">
        <v>59</v>
      </c>
      <c r="C31" s="44">
        <v>906754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f t="shared" si="10"/>
        <v>906754</v>
      </c>
    </row>
    <row r="32" spans="1:10" x14ac:dyDescent="0.25">
      <c r="A32" s="42" t="s">
        <v>60</v>
      </c>
      <c r="B32" s="43" t="s">
        <v>61</v>
      </c>
      <c r="C32" s="44">
        <v>323064</v>
      </c>
      <c r="D32" s="44">
        <v>11227</v>
      </c>
      <c r="E32" s="44">
        <v>0</v>
      </c>
      <c r="F32" s="44">
        <v>78497</v>
      </c>
      <c r="G32" s="44">
        <v>24446</v>
      </c>
      <c r="H32" s="44">
        <v>0</v>
      </c>
      <c r="I32" s="44">
        <f t="shared" si="10"/>
        <v>437234</v>
      </c>
    </row>
    <row r="33" spans="1:10" x14ac:dyDescent="0.25">
      <c r="A33" s="42" t="s">
        <v>62</v>
      </c>
      <c r="B33" s="43" t="s">
        <v>63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19540</v>
      </c>
      <c r="I33" s="44">
        <f t="shared" si="10"/>
        <v>19540</v>
      </c>
    </row>
    <row r="34" spans="1:10" x14ac:dyDescent="0.25">
      <c r="A34" s="42" t="s">
        <v>64</v>
      </c>
      <c r="B34" s="43" t="s">
        <v>65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f t="shared" si="10"/>
        <v>0</v>
      </c>
    </row>
    <row r="35" spans="1:10" x14ac:dyDescent="0.25">
      <c r="A35" s="42" t="s">
        <v>66</v>
      </c>
      <c r="B35" s="43" t="s">
        <v>67</v>
      </c>
      <c r="C35" s="44">
        <v>51365</v>
      </c>
      <c r="D35" s="44">
        <v>842</v>
      </c>
      <c r="E35" s="44">
        <v>5888</v>
      </c>
      <c r="F35" s="44">
        <v>35867</v>
      </c>
      <c r="G35" s="44">
        <v>0</v>
      </c>
      <c r="H35" s="44">
        <v>6087</v>
      </c>
      <c r="I35" s="44">
        <f t="shared" si="10"/>
        <v>100049</v>
      </c>
    </row>
    <row r="36" spans="1:10" x14ac:dyDescent="0.25">
      <c r="A36" s="42" t="s">
        <v>68</v>
      </c>
      <c r="B36" s="43" t="s">
        <v>69</v>
      </c>
      <c r="C36" s="44">
        <f>929284+1</f>
        <v>929285</v>
      </c>
      <c r="D36" s="44">
        <f>35785+1</f>
        <v>35786</v>
      </c>
      <c r="E36" s="44">
        <v>0</v>
      </c>
      <c r="F36" s="44">
        <v>84976</v>
      </c>
      <c r="G36" s="44">
        <f>107474-1</f>
        <v>107473</v>
      </c>
      <c r="H36" s="44">
        <v>0</v>
      </c>
      <c r="I36" s="44">
        <f t="shared" si="10"/>
        <v>1157520</v>
      </c>
      <c r="J36" s="31" t="s">
        <v>209</v>
      </c>
    </row>
    <row r="37" spans="1:10" x14ac:dyDescent="0.25">
      <c r="A37" s="42" t="s">
        <v>70</v>
      </c>
      <c r="B37" s="43" t="s">
        <v>71</v>
      </c>
      <c r="C37" s="44">
        <v>0</v>
      </c>
      <c r="D37" s="44">
        <v>653415</v>
      </c>
      <c r="E37" s="44">
        <v>0</v>
      </c>
      <c r="F37" s="44">
        <v>0</v>
      </c>
      <c r="G37" s="44">
        <v>0</v>
      </c>
      <c r="H37" s="44">
        <v>0</v>
      </c>
      <c r="I37" s="44">
        <f t="shared" si="10"/>
        <v>653415</v>
      </c>
    </row>
    <row r="38" spans="1:10" x14ac:dyDescent="0.25">
      <c r="A38" s="42" t="s">
        <v>72</v>
      </c>
      <c r="B38" s="43" t="s">
        <v>73</v>
      </c>
      <c r="C38" s="44">
        <v>724</v>
      </c>
      <c r="D38" s="44">
        <v>0</v>
      </c>
      <c r="E38" s="44">
        <v>311</v>
      </c>
      <c r="F38" s="44">
        <v>327</v>
      </c>
      <c r="G38" s="44">
        <v>0</v>
      </c>
      <c r="H38" s="44">
        <v>10221</v>
      </c>
      <c r="I38" s="44">
        <f t="shared" si="10"/>
        <v>11583</v>
      </c>
    </row>
    <row r="39" spans="1:10" x14ac:dyDescent="0.25">
      <c r="A39" s="42" t="s">
        <v>74</v>
      </c>
      <c r="B39" s="43" t="s">
        <v>75</v>
      </c>
      <c r="C39" s="44">
        <v>0</v>
      </c>
      <c r="D39" s="44">
        <v>0</v>
      </c>
      <c r="E39" s="44">
        <v>50</v>
      </c>
      <c r="F39" s="44">
        <v>0</v>
      </c>
      <c r="G39" s="44">
        <v>0</v>
      </c>
      <c r="H39" s="44">
        <v>4204</v>
      </c>
      <c r="I39" s="44">
        <f t="shared" si="10"/>
        <v>4254</v>
      </c>
    </row>
    <row r="40" spans="1:10" x14ac:dyDescent="0.25">
      <c r="A40" s="42" t="s">
        <v>76</v>
      </c>
      <c r="B40" s="43" t="s">
        <v>77</v>
      </c>
      <c r="C40" s="44">
        <v>11594</v>
      </c>
      <c r="D40" s="44">
        <v>16836</v>
      </c>
      <c r="E40" s="44">
        <f>97528</f>
        <v>97528</v>
      </c>
      <c r="F40" s="44">
        <v>805</v>
      </c>
      <c r="G40" s="44">
        <v>4297</v>
      </c>
      <c r="H40" s="44">
        <v>57559</v>
      </c>
      <c r="I40" s="44">
        <f t="shared" si="10"/>
        <v>188619</v>
      </c>
    </row>
    <row r="41" spans="1:10" x14ac:dyDescent="0.25">
      <c r="A41" s="42" t="s">
        <v>78</v>
      </c>
      <c r="B41" s="43" t="s">
        <v>79</v>
      </c>
      <c r="C41" s="44">
        <v>142018</v>
      </c>
      <c r="D41" s="44">
        <v>0</v>
      </c>
      <c r="E41" s="44">
        <v>878</v>
      </c>
      <c r="F41" s="44">
        <v>232418</v>
      </c>
      <c r="G41" s="44">
        <v>0</v>
      </c>
      <c r="H41" s="44">
        <v>720</v>
      </c>
      <c r="I41" s="44">
        <f t="shared" si="10"/>
        <v>376034</v>
      </c>
    </row>
    <row r="42" spans="1:10" x14ac:dyDescent="0.25">
      <c r="A42" s="42"/>
      <c r="B42" s="43"/>
      <c r="C42" s="44"/>
      <c r="D42" s="44"/>
      <c r="E42" s="44"/>
      <c r="F42" s="44"/>
      <c r="G42" s="44"/>
      <c r="H42" s="44"/>
      <c r="I42" s="44"/>
    </row>
    <row r="43" spans="1:10" ht="42" x14ac:dyDescent="0.25">
      <c r="A43" s="33"/>
      <c r="B43" s="34"/>
      <c r="C43" s="35" t="s">
        <v>197</v>
      </c>
      <c r="D43" s="35" t="s">
        <v>195</v>
      </c>
      <c r="E43" s="35" t="s">
        <v>184</v>
      </c>
      <c r="F43" s="35" t="s">
        <v>198</v>
      </c>
      <c r="G43" s="35" t="s">
        <v>200</v>
      </c>
      <c r="H43" s="35" t="s">
        <v>196</v>
      </c>
      <c r="I43" s="36" t="s">
        <v>199</v>
      </c>
    </row>
    <row r="44" spans="1:10" x14ac:dyDescent="0.25">
      <c r="A44" s="39" t="s">
        <v>80</v>
      </c>
      <c r="B44" s="40" t="s">
        <v>81</v>
      </c>
      <c r="C44" s="41">
        <f t="shared" ref="C44:I44" si="11">SUM(C45:C47)</f>
        <v>91163</v>
      </c>
      <c r="D44" s="41">
        <f t="shared" si="11"/>
        <v>0</v>
      </c>
      <c r="E44" s="41">
        <f t="shared" si="11"/>
        <v>0</v>
      </c>
      <c r="F44" s="41">
        <f t="shared" si="11"/>
        <v>0</v>
      </c>
      <c r="G44" s="41">
        <f t="shared" si="11"/>
        <v>0</v>
      </c>
      <c r="H44" s="41">
        <f t="shared" si="11"/>
        <v>3114</v>
      </c>
      <c r="I44" s="41">
        <f t="shared" si="11"/>
        <v>94277</v>
      </c>
    </row>
    <row r="45" spans="1:10" x14ac:dyDescent="0.25">
      <c r="A45" s="42" t="s">
        <v>82</v>
      </c>
      <c r="B45" s="43" t="s">
        <v>83</v>
      </c>
      <c r="C45" s="44">
        <v>91163</v>
      </c>
      <c r="D45" s="44">
        <v>0</v>
      </c>
      <c r="E45" s="44">
        <v>0</v>
      </c>
      <c r="F45" s="44">
        <v>0</v>
      </c>
      <c r="G45" s="44">
        <v>0</v>
      </c>
      <c r="H45" s="44">
        <v>3114</v>
      </c>
      <c r="I45" s="44">
        <f>SUM(C45:H45)</f>
        <v>94277</v>
      </c>
    </row>
    <row r="46" spans="1:10" x14ac:dyDescent="0.25">
      <c r="A46" s="42" t="s">
        <v>84</v>
      </c>
      <c r="B46" s="43" t="s">
        <v>85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f t="shared" ref="I46:I47" si="12">SUM(C46:H46)</f>
        <v>0</v>
      </c>
    </row>
    <row r="47" spans="1:10" x14ac:dyDescent="0.25">
      <c r="A47" s="42" t="s">
        <v>86</v>
      </c>
      <c r="B47" s="43" t="s">
        <v>87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f t="shared" si="12"/>
        <v>0</v>
      </c>
    </row>
    <row r="48" spans="1:10" x14ac:dyDescent="0.25">
      <c r="A48" s="39" t="s">
        <v>88</v>
      </c>
      <c r="B48" s="40" t="s">
        <v>89</v>
      </c>
      <c r="C48" s="41">
        <f t="shared" ref="C48:I48" si="13">SUM(C49:C52)</f>
        <v>0</v>
      </c>
      <c r="D48" s="41">
        <f t="shared" si="13"/>
        <v>0</v>
      </c>
      <c r="E48" s="41">
        <f t="shared" si="13"/>
        <v>0</v>
      </c>
      <c r="F48" s="41">
        <f t="shared" si="13"/>
        <v>0</v>
      </c>
      <c r="G48" s="41">
        <f t="shared" si="13"/>
        <v>0</v>
      </c>
      <c r="H48" s="41">
        <f t="shared" si="13"/>
        <v>1463864</v>
      </c>
      <c r="I48" s="41">
        <f t="shared" si="13"/>
        <v>1463864</v>
      </c>
    </row>
    <row r="49" spans="1:11" x14ac:dyDescent="0.25">
      <c r="A49" s="42" t="s">
        <v>90</v>
      </c>
      <c r="B49" s="43" t="s">
        <v>91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1099465</v>
      </c>
      <c r="I49" s="44">
        <f>SUM(C49:H49)</f>
        <v>1099465</v>
      </c>
    </row>
    <row r="50" spans="1:11" x14ac:dyDescent="0.25">
      <c r="A50" s="42" t="s">
        <v>92</v>
      </c>
      <c r="B50" s="43" t="s">
        <v>93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332971</v>
      </c>
      <c r="I50" s="44">
        <f t="shared" ref="I50:I52" si="14">SUM(C50:H50)</f>
        <v>332971</v>
      </c>
    </row>
    <row r="51" spans="1:11" x14ac:dyDescent="0.25">
      <c r="A51" s="42" t="s">
        <v>94</v>
      </c>
      <c r="B51" s="43" t="s">
        <v>95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2277</v>
      </c>
      <c r="I51" s="44">
        <f t="shared" si="14"/>
        <v>2277</v>
      </c>
    </row>
    <row r="52" spans="1:11" x14ac:dyDescent="0.25">
      <c r="A52" s="42" t="s">
        <v>96</v>
      </c>
      <c r="B52" s="43" t="s">
        <v>97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29151</v>
      </c>
      <c r="I52" s="44">
        <f t="shared" si="14"/>
        <v>29151</v>
      </c>
    </row>
    <row r="53" spans="1:11" x14ac:dyDescent="0.25">
      <c r="A53" s="39" t="s">
        <v>98</v>
      </c>
      <c r="B53" s="40" t="s">
        <v>99</v>
      </c>
      <c r="C53" s="41">
        <f t="shared" ref="C53:I53" si="15">SUM(C54:C57)</f>
        <v>205382</v>
      </c>
      <c r="D53" s="41">
        <f t="shared" si="15"/>
        <v>3284</v>
      </c>
      <c r="E53" s="41">
        <f t="shared" si="15"/>
        <v>12150</v>
      </c>
      <c r="F53" s="41">
        <f t="shared" si="15"/>
        <v>123044</v>
      </c>
      <c r="G53" s="41">
        <f t="shared" si="15"/>
        <v>23759</v>
      </c>
      <c r="H53" s="41">
        <f t="shared" si="15"/>
        <v>56699</v>
      </c>
      <c r="I53" s="41">
        <f t="shared" si="15"/>
        <v>424318</v>
      </c>
    </row>
    <row r="54" spans="1:11" x14ac:dyDescent="0.25">
      <c r="A54" s="42" t="s">
        <v>100</v>
      </c>
      <c r="B54" s="43" t="s">
        <v>101</v>
      </c>
      <c r="C54" s="44">
        <v>178306</v>
      </c>
      <c r="D54" s="44">
        <v>1701</v>
      </c>
      <c r="E54" s="44">
        <v>0</v>
      </c>
      <c r="F54" s="44">
        <v>117574</v>
      </c>
      <c r="G54" s="44">
        <v>20960</v>
      </c>
      <c r="H54" s="44">
        <v>880</v>
      </c>
      <c r="I54" s="44">
        <f>SUM(C54:H54)</f>
        <v>319421</v>
      </c>
      <c r="J54" s="31">
        <f>I54+I85</f>
        <v>689725.23</v>
      </c>
    </row>
    <row r="55" spans="1:11" x14ac:dyDescent="0.25">
      <c r="A55" s="42" t="s">
        <v>102</v>
      </c>
      <c r="B55" s="43" t="s">
        <v>103</v>
      </c>
      <c r="C55" s="44">
        <v>25979</v>
      </c>
      <c r="D55" s="44">
        <v>1583</v>
      </c>
      <c r="E55" s="44">
        <v>0</v>
      </c>
      <c r="F55" s="44">
        <v>5470</v>
      </c>
      <c r="G55" s="44">
        <v>2799</v>
      </c>
      <c r="H55" s="44">
        <v>15080</v>
      </c>
      <c r="I55" s="44">
        <f t="shared" ref="I55:I57" si="16">SUM(C55:H55)</f>
        <v>50911</v>
      </c>
      <c r="K55" s="31"/>
    </row>
    <row r="56" spans="1:11" x14ac:dyDescent="0.25">
      <c r="A56" s="42" t="s">
        <v>104</v>
      </c>
      <c r="B56" s="43" t="s">
        <v>105</v>
      </c>
      <c r="C56" s="44">
        <v>0</v>
      </c>
      <c r="D56" s="44">
        <v>0</v>
      </c>
      <c r="E56" s="44">
        <v>12150</v>
      </c>
      <c r="F56" s="44">
        <v>0</v>
      </c>
      <c r="G56" s="44">
        <v>0</v>
      </c>
      <c r="H56" s="44">
        <v>0</v>
      </c>
      <c r="I56" s="44">
        <f t="shared" si="16"/>
        <v>12150</v>
      </c>
    </row>
    <row r="57" spans="1:11" x14ac:dyDescent="0.25">
      <c r="A57" s="42" t="s">
        <v>106</v>
      </c>
      <c r="B57" s="43" t="s">
        <v>107</v>
      </c>
      <c r="C57" s="44">
        <v>1097</v>
      </c>
      <c r="D57" s="44">
        <v>0</v>
      </c>
      <c r="E57" s="44">
        <v>0</v>
      </c>
      <c r="F57" s="44">
        <v>0</v>
      </c>
      <c r="G57" s="44">
        <v>0</v>
      </c>
      <c r="H57" s="44">
        <v>40739</v>
      </c>
      <c r="I57" s="44">
        <f t="shared" si="16"/>
        <v>41836</v>
      </c>
    </row>
    <row r="58" spans="1:11" x14ac:dyDescent="0.25">
      <c r="A58" s="39" t="s">
        <v>108</v>
      </c>
      <c r="B58" s="40" t="s">
        <v>109</v>
      </c>
      <c r="C58" s="41">
        <f t="shared" ref="C58:I58" si="17">SUM(C59:C60)</f>
        <v>1325830</v>
      </c>
      <c r="D58" s="41">
        <f t="shared" si="17"/>
        <v>77958.009999999995</v>
      </c>
      <c r="E58" s="41">
        <f t="shared" si="17"/>
        <v>0</v>
      </c>
      <c r="F58" s="41">
        <f t="shared" si="17"/>
        <v>1012910</v>
      </c>
      <c r="G58" s="41">
        <f t="shared" si="17"/>
        <v>235457</v>
      </c>
      <c r="H58" s="41">
        <f t="shared" si="17"/>
        <v>512</v>
      </c>
      <c r="I58" s="41">
        <f t="shared" si="17"/>
        <v>2652666.0099999998</v>
      </c>
    </row>
    <row r="59" spans="1:11" x14ac:dyDescent="0.25">
      <c r="A59" s="42" t="s">
        <v>110</v>
      </c>
      <c r="B59" s="43" t="s">
        <v>111</v>
      </c>
      <c r="C59" s="44">
        <v>1325830</v>
      </c>
      <c r="D59" s="44">
        <v>77958</v>
      </c>
      <c r="E59" s="44">
        <v>0</v>
      </c>
      <c r="F59" s="44">
        <f>1012909+1</f>
        <v>1012910</v>
      </c>
      <c r="G59" s="44">
        <f>207691+1</f>
        <v>207692</v>
      </c>
      <c r="H59" s="44">
        <f>514-2</f>
        <v>512</v>
      </c>
      <c r="I59" s="44">
        <f>SUM(C59:H59)-1</f>
        <v>2624901</v>
      </c>
      <c r="J59" s="31" t="s">
        <v>210</v>
      </c>
    </row>
    <row r="60" spans="1:11" x14ac:dyDescent="0.25">
      <c r="A60" s="42" t="s">
        <v>112</v>
      </c>
      <c r="B60" s="43" t="s">
        <v>113</v>
      </c>
      <c r="C60" s="44">
        <v>0</v>
      </c>
      <c r="D60" s="44">
        <v>0.01</v>
      </c>
      <c r="E60" s="44">
        <v>0</v>
      </c>
      <c r="F60" s="44">
        <v>0</v>
      </c>
      <c r="G60" s="44">
        <v>27765</v>
      </c>
      <c r="H60" s="44">
        <v>0</v>
      </c>
      <c r="I60" s="44">
        <f>SUM(C60:H60)</f>
        <v>27765.01</v>
      </c>
    </row>
    <row r="61" spans="1:11" x14ac:dyDescent="0.25">
      <c r="A61" s="39" t="s">
        <v>114</v>
      </c>
      <c r="B61" s="40" t="s">
        <v>115</v>
      </c>
      <c r="C61" s="41">
        <f t="shared" ref="C61:I61" si="18">SUM(C62:C65)</f>
        <v>0</v>
      </c>
      <c r="D61" s="41">
        <f t="shared" si="18"/>
        <v>0</v>
      </c>
      <c r="E61" s="41">
        <f t="shared" si="18"/>
        <v>8909591</v>
      </c>
      <c r="F61" s="41">
        <f t="shared" si="18"/>
        <v>75964</v>
      </c>
      <c r="G61" s="41">
        <f t="shared" si="18"/>
        <v>0</v>
      </c>
      <c r="H61" s="41">
        <f t="shared" si="18"/>
        <v>0</v>
      </c>
      <c r="I61" s="41">
        <f t="shared" si="18"/>
        <v>8985555</v>
      </c>
    </row>
    <row r="62" spans="1:11" x14ac:dyDescent="0.25">
      <c r="A62" s="42" t="s">
        <v>116</v>
      </c>
      <c r="B62" s="43" t="s">
        <v>117</v>
      </c>
      <c r="C62" s="44">
        <v>0</v>
      </c>
      <c r="D62" s="44">
        <v>0</v>
      </c>
      <c r="E62" s="44">
        <v>0</v>
      </c>
      <c r="F62" s="44">
        <v>19723</v>
      </c>
      <c r="G62" s="44">
        <v>0</v>
      </c>
      <c r="H62" s="44">
        <v>0</v>
      </c>
      <c r="I62" s="44">
        <f>SUM(C62:H62)</f>
        <v>19723</v>
      </c>
    </row>
    <row r="63" spans="1:11" x14ac:dyDescent="0.25">
      <c r="A63" s="42" t="s">
        <v>118</v>
      </c>
      <c r="B63" s="43" t="s">
        <v>119</v>
      </c>
      <c r="C63" s="44">
        <v>0</v>
      </c>
      <c r="D63" s="44">
        <v>0</v>
      </c>
      <c r="E63" s="44">
        <v>8210631</v>
      </c>
      <c r="F63" s="44">
        <v>0</v>
      </c>
      <c r="G63" s="44">
        <v>0</v>
      </c>
      <c r="H63" s="44">
        <v>0</v>
      </c>
      <c r="I63" s="44">
        <f t="shared" ref="I63:I65" si="19">SUM(C63:H63)</f>
        <v>8210631</v>
      </c>
    </row>
    <row r="64" spans="1:11" x14ac:dyDescent="0.25">
      <c r="A64" s="42" t="s">
        <v>120</v>
      </c>
      <c r="B64" s="43" t="s">
        <v>121</v>
      </c>
      <c r="C64" s="44">
        <v>0</v>
      </c>
      <c r="D64" s="44">
        <v>0</v>
      </c>
      <c r="E64" s="44">
        <v>0</v>
      </c>
      <c r="F64" s="44">
        <v>56241</v>
      </c>
      <c r="G64" s="44">
        <v>0</v>
      </c>
      <c r="H64" s="44">
        <v>0</v>
      </c>
      <c r="I64" s="44">
        <f t="shared" si="19"/>
        <v>56241</v>
      </c>
    </row>
    <row r="65" spans="1:11" x14ac:dyDescent="0.25">
      <c r="A65" s="42" t="s">
        <v>122</v>
      </c>
      <c r="B65" s="43" t="s">
        <v>123</v>
      </c>
      <c r="C65" s="44"/>
      <c r="D65" s="44">
        <v>0</v>
      </c>
      <c r="E65" s="44">
        <v>698960</v>
      </c>
      <c r="F65" s="44">
        <v>0</v>
      </c>
      <c r="G65" s="44">
        <v>0</v>
      </c>
      <c r="H65" s="44">
        <v>0</v>
      </c>
      <c r="I65" s="44">
        <f t="shared" si="19"/>
        <v>698960</v>
      </c>
    </row>
    <row r="66" spans="1:11" x14ac:dyDescent="0.25">
      <c r="A66" s="39" t="s">
        <v>124</v>
      </c>
      <c r="B66" s="40" t="s">
        <v>125</v>
      </c>
      <c r="C66" s="41">
        <f t="shared" ref="C66:I66" si="20">SUM(C67:C69)</f>
        <v>0</v>
      </c>
      <c r="D66" s="41">
        <f t="shared" si="20"/>
        <v>0</v>
      </c>
      <c r="E66" s="41">
        <f t="shared" si="20"/>
        <v>0</v>
      </c>
      <c r="F66" s="41">
        <f t="shared" si="20"/>
        <v>0</v>
      </c>
      <c r="G66" s="41">
        <f t="shared" si="20"/>
        <v>0</v>
      </c>
      <c r="H66" s="41">
        <f t="shared" si="20"/>
        <v>258068</v>
      </c>
      <c r="I66" s="41">
        <f t="shared" si="20"/>
        <v>258068</v>
      </c>
    </row>
    <row r="67" spans="1:11" x14ac:dyDescent="0.25">
      <c r="A67" s="42" t="s">
        <v>126</v>
      </c>
      <c r="B67" s="43" t="s">
        <v>127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f>SUM(C67:H67)</f>
        <v>0</v>
      </c>
    </row>
    <row r="68" spans="1:11" x14ac:dyDescent="0.25">
      <c r="A68" s="42" t="s">
        <v>128</v>
      </c>
      <c r="B68" s="43" t="s">
        <v>129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f t="shared" ref="I68:I69" si="21">SUM(C68:H68)</f>
        <v>0</v>
      </c>
    </row>
    <row r="69" spans="1:11" x14ac:dyDescent="0.25">
      <c r="A69" s="42" t="s">
        <v>130</v>
      </c>
      <c r="B69" s="43" t="s">
        <v>131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258068</v>
      </c>
      <c r="I69" s="44">
        <f t="shared" si="21"/>
        <v>258068</v>
      </c>
    </row>
    <row r="70" spans="1:11" x14ac:dyDescent="0.25">
      <c r="A70" s="49"/>
      <c r="B70" s="47" t="s">
        <v>132</v>
      </c>
      <c r="C70" s="50">
        <f t="shared" ref="C70:G70" si="22">C22+C25+C44+C48+C53+C58+C61+C66</f>
        <v>5188428</v>
      </c>
      <c r="D70" s="50">
        <f t="shared" si="22"/>
        <v>833995.01</v>
      </c>
      <c r="E70" s="50">
        <f t="shared" si="22"/>
        <v>9028756</v>
      </c>
      <c r="F70" s="50">
        <f t="shared" si="22"/>
        <v>1831191</v>
      </c>
      <c r="G70" s="50">
        <f t="shared" si="22"/>
        <v>491080</v>
      </c>
      <c r="H70" s="50">
        <f>H22+H25+H44+H48+H53+H58+H61+H66</f>
        <v>1959287</v>
      </c>
      <c r="I70" s="50">
        <f>I22+I25+I44+I48+I53+I58+I61+I66</f>
        <v>19332736.009999998</v>
      </c>
      <c r="K70" s="55"/>
    </row>
    <row r="71" spans="1:11" x14ac:dyDescent="0.25">
      <c r="A71" s="49"/>
      <c r="B71" s="47" t="s">
        <v>133</v>
      </c>
      <c r="C71" s="50">
        <f>C21-C70</f>
        <v>159371</v>
      </c>
      <c r="D71" s="50">
        <f t="shared" ref="D71:H71" si="23">D21-D70</f>
        <v>3501.9899999999907</v>
      </c>
      <c r="E71" s="50">
        <f t="shared" si="23"/>
        <v>24255</v>
      </c>
      <c r="F71" s="50">
        <f t="shared" si="23"/>
        <v>48745</v>
      </c>
      <c r="G71" s="50">
        <f t="shared" si="23"/>
        <v>32915</v>
      </c>
      <c r="H71" s="50">
        <f t="shared" si="23"/>
        <v>99140</v>
      </c>
      <c r="I71" s="50">
        <f>I21-I70</f>
        <v>367926.99000000209</v>
      </c>
    </row>
    <row r="72" spans="1:11" x14ac:dyDescent="0.25">
      <c r="A72" s="46" t="s">
        <v>134</v>
      </c>
      <c r="B72" s="47" t="s">
        <v>135</v>
      </c>
      <c r="C72" s="50">
        <f t="shared" ref="C72:I72" si="24">C75-C73</f>
        <v>-192</v>
      </c>
      <c r="D72" s="50">
        <f t="shared" si="24"/>
        <v>0</v>
      </c>
      <c r="E72" s="50">
        <f t="shared" si="24"/>
        <v>-2169</v>
      </c>
      <c r="F72" s="50">
        <f t="shared" si="24"/>
        <v>0</v>
      </c>
      <c r="G72" s="50">
        <f t="shared" si="24"/>
        <v>0</v>
      </c>
      <c r="H72" s="50">
        <f t="shared" si="24"/>
        <v>-14</v>
      </c>
      <c r="I72" s="50">
        <f t="shared" si="24"/>
        <v>-2377</v>
      </c>
    </row>
    <row r="73" spans="1:11" x14ac:dyDescent="0.25">
      <c r="A73" s="39" t="s">
        <v>136</v>
      </c>
      <c r="B73" s="40" t="s">
        <v>137</v>
      </c>
      <c r="C73" s="41">
        <f t="shared" ref="C73:I73" si="25">C74</f>
        <v>192</v>
      </c>
      <c r="D73" s="41">
        <f t="shared" si="25"/>
        <v>0</v>
      </c>
      <c r="E73" s="41">
        <f t="shared" si="25"/>
        <v>2169</v>
      </c>
      <c r="F73" s="41">
        <f t="shared" si="25"/>
        <v>0</v>
      </c>
      <c r="G73" s="41">
        <f t="shared" si="25"/>
        <v>0</v>
      </c>
      <c r="H73" s="41">
        <f t="shared" si="25"/>
        <v>14</v>
      </c>
      <c r="I73" s="41">
        <f t="shared" si="25"/>
        <v>2377</v>
      </c>
    </row>
    <row r="74" spans="1:11" x14ac:dyDescent="0.25">
      <c r="A74" s="42" t="s">
        <v>138</v>
      </c>
      <c r="B74" s="43" t="s">
        <v>139</v>
      </c>
      <c r="C74" s="44">
        <v>192</v>
      </c>
      <c r="D74" s="44">
        <v>0</v>
      </c>
      <c r="E74" s="44">
        <f>2171-2</f>
        <v>2169</v>
      </c>
      <c r="F74" s="44">
        <v>0</v>
      </c>
      <c r="G74" s="44">
        <v>0</v>
      </c>
      <c r="H74" s="44">
        <v>14</v>
      </c>
      <c r="I74" s="44">
        <f>SUM(C74:H74)+2</f>
        <v>2377</v>
      </c>
    </row>
    <row r="75" spans="1:11" x14ac:dyDescent="0.25">
      <c r="A75" s="39" t="s">
        <v>140</v>
      </c>
      <c r="B75" s="40" t="s">
        <v>141</v>
      </c>
      <c r="C75" s="41">
        <f t="shared" ref="C75:H75" si="26">SUM(C76:C78)</f>
        <v>0</v>
      </c>
      <c r="D75" s="41">
        <f t="shared" si="26"/>
        <v>0</v>
      </c>
      <c r="E75" s="41">
        <f t="shared" si="26"/>
        <v>0</v>
      </c>
      <c r="F75" s="41">
        <f t="shared" si="26"/>
        <v>0</v>
      </c>
      <c r="G75" s="41">
        <f t="shared" si="26"/>
        <v>0</v>
      </c>
      <c r="H75" s="41">
        <f t="shared" si="26"/>
        <v>0</v>
      </c>
      <c r="I75" s="41">
        <f>SUM(I76:I78)</f>
        <v>0</v>
      </c>
    </row>
    <row r="76" spans="1:11" x14ac:dyDescent="0.25">
      <c r="A76" s="42" t="s">
        <v>142</v>
      </c>
      <c r="B76" s="43" t="s">
        <v>143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</row>
    <row r="77" spans="1:11" x14ac:dyDescent="0.25">
      <c r="A77" s="42" t="s">
        <v>144</v>
      </c>
      <c r="B77" s="43" t="s">
        <v>145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</row>
    <row r="78" spans="1:11" x14ac:dyDescent="0.25">
      <c r="A78" s="42" t="s">
        <v>146</v>
      </c>
      <c r="B78" s="43" t="s">
        <v>147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f>SUM(C78:H78)</f>
        <v>0</v>
      </c>
    </row>
    <row r="79" spans="1:11" x14ac:dyDescent="0.25">
      <c r="A79" s="46" t="s">
        <v>148</v>
      </c>
      <c r="B79" s="47" t="s">
        <v>149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</row>
    <row r="80" spans="1:11" x14ac:dyDescent="0.25">
      <c r="A80" s="39" t="s">
        <v>150</v>
      </c>
      <c r="B80" s="40" t="s">
        <v>151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</row>
    <row r="81" spans="1:11" x14ac:dyDescent="0.25">
      <c r="A81" s="46" t="s">
        <v>156</v>
      </c>
      <c r="B81" s="47" t="s">
        <v>157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</row>
    <row r="82" spans="1:11" x14ac:dyDescent="0.25">
      <c r="A82" s="39" t="s">
        <v>158</v>
      </c>
      <c r="B82" s="40" t="s">
        <v>159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</row>
    <row r="83" spans="1:11" x14ac:dyDescent="0.25">
      <c r="A83" s="39" t="s">
        <v>167</v>
      </c>
      <c r="B83" s="40" t="s">
        <v>168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</row>
    <row r="84" spans="1:11" x14ac:dyDescent="0.25">
      <c r="A84" s="46"/>
      <c r="B84" s="47" t="s">
        <v>177</v>
      </c>
      <c r="C84" s="50">
        <f>C21-C70-C72-C79-C81</f>
        <v>159563</v>
      </c>
      <c r="D84" s="50">
        <f t="shared" ref="D84:F84" si="27">D21-D70-D72-D79-D81</f>
        <v>3501.9899999999907</v>
      </c>
      <c r="E84" s="50">
        <f t="shared" si="27"/>
        <v>26424</v>
      </c>
      <c r="F84" s="50">
        <f t="shared" si="27"/>
        <v>48745</v>
      </c>
      <c r="G84" s="50">
        <f>G21-G70-G72-G79-G81</f>
        <v>32915</v>
      </c>
      <c r="H84" s="50">
        <f>H21-H70-H72-H79-H81+1</f>
        <v>99155</v>
      </c>
      <c r="I84" s="50">
        <f>I21-I70-I72-I79-I81</f>
        <v>370303.99000000209</v>
      </c>
      <c r="J84" s="31">
        <f>SUM(C84:H84)</f>
        <v>370303.99</v>
      </c>
      <c r="K84" s="55"/>
    </row>
    <row r="85" spans="1:11" x14ac:dyDescent="0.25">
      <c r="A85" s="46" t="s">
        <v>178</v>
      </c>
      <c r="B85" s="47" t="s">
        <v>179</v>
      </c>
      <c r="C85" s="50">
        <f>71.19+159492.04</f>
        <v>159563.23000000001</v>
      </c>
      <c r="D85" s="50">
        <f>3502</f>
        <v>3502</v>
      </c>
      <c r="E85" s="50">
        <v>26424</v>
      </c>
      <c r="F85" s="50">
        <v>48745</v>
      </c>
      <c r="G85" s="50">
        <v>32915</v>
      </c>
      <c r="H85" s="50">
        <f>97089+2066</f>
        <v>99155</v>
      </c>
      <c r="I85" s="50">
        <f>SUM(C85:H85)</f>
        <v>370304.23</v>
      </c>
    </row>
    <row r="86" spans="1:11" x14ac:dyDescent="0.25">
      <c r="A86" s="46"/>
      <c r="B86" s="47" t="s">
        <v>180</v>
      </c>
      <c r="C86" s="50">
        <f t="shared" ref="C86:H86" si="28">C89-C87</f>
        <v>0</v>
      </c>
      <c r="D86" s="50">
        <f t="shared" si="28"/>
        <v>0</v>
      </c>
      <c r="E86" s="50">
        <f t="shared" si="28"/>
        <v>0</v>
      </c>
      <c r="F86" s="50">
        <f t="shared" si="28"/>
        <v>0</v>
      </c>
      <c r="G86" s="50">
        <f t="shared" si="28"/>
        <v>0</v>
      </c>
      <c r="H86" s="50">
        <f t="shared" si="28"/>
        <v>0</v>
      </c>
      <c r="I86" s="50">
        <f t="shared" ref="I86" si="29">I89-I87</f>
        <v>0</v>
      </c>
    </row>
  </sheetData>
  <mergeCells count="1">
    <mergeCell ref="A1:G1"/>
  </mergeCells>
  <pageMargins left="0.19685039370078741" right="0.39370078740157483" top="0.15748031496062992" bottom="0.47244094488188981" header="0.11811023622047245" footer="7.874015748031496E-2"/>
  <pageSetup paperSize="9" scale="90" orientation="landscape" r:id="rId1"/>
  <headerFooter>
    <oddHeader xml:space="preserve">&amp;C
</oddHead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70" zoomScale="190" zoomScaleNormal="190" workbookViewId="0">
      <selection activeCell="E78" sqref="E78"/>
    </sheetView>
  </sheetViews>
  <sheetFormatPr defaultColWidth="9.1796875" defaultRowHeight="13" x14ac:dyDescent="0.3"/>
  <cols>
    <col min="1" max="1" width="8.453125" style="3" bestFit="1" customWidth="1"/>
    <col min="2" max="2" width="50.54296875" style="3" customWidth="1"/>
    <col min="3" max="5" width="14.1796875" style="3" customWidth="1"/>
    <col min="6" max="6" width="9.1796875" style="3"/>
    <col min="7" max="7" width="12" style="3" bestFit="1" customWidth="1"/>
    <col min="8" max="16384" width="9.1796875" style="3"/>
  </cols>
  <sheetData>
    <row r="1" spans="1:8" x14ac:dyDescent="0.3">
      <c r="A1" s="78" t="s">
        <v>212</v>
      </c>
      <c r="B1" s="79"/>
      <c r="C1" s="79"/>
      <c r="D1" s="80"/>
      <c r="E1" s="81"/>
    </row>
    <row r="2" spans="1:8" x14ac:dyDescent="0.3">
      <c r="A2" s="4"/>
      <c r="B2" s="5"/>
      <c r="C2" s="6" t="s">
        <v>0</v>
      </c>
      <c r="D2" s="6" t="s">
        <v>1</v>
      </c>
      <c r="E2" s="6" t="s">
        <v>2</v>
      </c>
    </row>
    <row r="3" spans="1:8" x14ac:dyDescent="0.3">
      <c r="A3" s="7" t="s">
        <v>3</v>
      </c>
      <c r="B3" s="8" t="s">
        <v>4</v>
      </c>
      <c r="C3" s="9"/>
      <c r="D3" s="9"/>
      <c r="E3" s="9"/>
    </row>
    <row r="4" spans="1:8" x14ac:dyDescent="0.3">
      <c r="A4" s="10" t="s">
        <v>5</v>
      </c>
      <c r="B4" s="11" t="s">
        <v>6</v>
      </c>
      <c r="C4" s="12">
        <f>SUM(C5)</f>
        <v>0</v>
      </c>
      <c r="D4" s="12">
        <f>SUM(D5)</f>
        <v>0</v>
      </c>
      <c r="E4" s="12">
        <f>SUM(E5)</f>
        <v>0</v>
      </c>
      <c r="H4" s="22"/>
    </row>
    <row r="5" spans="1:8" x14ac:dyDescent="0.3">
      <c r="A5" s="4" t="s">
        <v>7</v>
      </c>
      <c r="B5" s="5" t="s">
        <v>8</v>
      </c>
      <c r="C5" s="13">
        <v>0</v>
      </c>
      <c r="D5" s="13">
        <v>0</v>
      </c>
      <c r="E5" s="13">
        <f>D5-C5</f>
        <v>0</v>
      </c>
      <c r="H5" s="22"/>
    </row>
    <row r="6" spans="1:8" x14ac:dyDescent="0.3">
      <c r="A6" s="10" t="s">
        <v>9</v>
      </c>
      <c r="B6" s="11" t="s">
        <v>10</v>
      </c>
      <c r="C6" s="12">
        <f>SUM(C7:C10)</f>
        <v>3101500</v>
      </c>
      <c r="D6" s="12">
        <f>SUM(D7:D10)</f>
        <v>3091029</v>
      </c>
      <c r="E6" s="12">
        <f>SUM(E7:E10)</f>
        <v>-10471</v>
      </c>
      <c r="H6" s="22"/>
    </row>
    <row r="7" spans="1:8" x14ac:dyDescent="0.3">
      <c r="A7" s="4" t="s">
        <v>11</v>
      </c>
      <c r="B7" s="5" t="s">
        <v>12</v>
      </c>
      <c r="C7" s="13">
        <v>1500</v>
      </c>
      <c r="D7" s="13">
        <v>170</v>
      </c>
      <c r="E7" s="13">
        <f>D7-C7</f>
        <v>-1330</v>
      </c>
      <c r="H7" s="22"/>
    </row>
    <row r="8" spans="1:8" x14ac:dyDescent="0.3">
      <c r="A8" s="4" t="s">
        <v>13</v>
      </c>
      <c r="B8" s="5" t="s">
        <v>14</v>
      </c>
      <c r="C8" s="13">
        <v>3100000</v>
      </c>
      <c r="D8" s="13">
        <v>3090859</v>
      </c>
      <c r="E8" s="13">
        <f>D8-C8</f>
        <v>-9141</v>
      </c>
      <c r="H8" s="22"/>
    </row>
    <row r="9" spans="1:8" x14ac:dyDescent="0.3">
      <c r="A9" s="4" t="s">
        <v>15</v>
      </c>
      <c r="B9" s="5" t="s">
        <v>16</v>
      </c>
      <c r="C9" s="13">
        <v>0</v>
      </c>
      <c r="D9" s="13">
        <v>0</v>
      </c>
      <c r="E9" s="13">
        <f>D9-C9</f>
        <v>0</v>
      </c>
      <c r="H9" s="22"/>
    </row>
    <row r="10" spans="1:8" x14ac:dyDescent="0.3">
      <c r="A10" s="4" t="s">
        <v>17</v>
      </c>
      <c r="B10" s="5" t="s">
        <v>18</v>
      </c>
      <c r="C10" s="13">
        <v>0</v>
      </c>
      <c r="D10" s="13">
        <v>0</v>
      </c>
      <c r="E10" s="13">
        <f>D10-C10</f>
        <v>0</v>
      </c>
      <c r="H10" s="22"/>
    </row>
    <row r="11" spans="1:8" x14ac:dyDescent="0.3">
      <c r="A11" s="10" t="s">
        <v>19</v>
      </c>
      <c r="B11" s="11" t="s">
        <v>20</v>
      </c>
      <c r="C11" s="12">
        <f>SUM(C12:C14)</f>
        <v>4095153.66</v>
      </c>
      <c r="D11" s="12">
        <f>SUM(D12:D14)</f>
        <v>2221114</v>
      </c>
      <c r="E11" s="12">
        <f>SUM(E12:E14)</f>
        <v>-1874039.6600000001</v>
      </c>
      <c r="H11" s="22"/>
    </row>
    <row r="12" spans="1:8" x14ac:dyDescent="0.3">
      <c r="A12" s="14" t="s">
        <v>21</v>
      </c>
      <c r="B12" s="5" t="s">
        <v>22</v>
      </c>
      <c r="C12" s="13">
        <v>2740153.66</v>
      </c>
      <c r="D12" s="13">
        <v>982466</v>
      </c>
      <c r="E12" s="13">
        <f>D12-C12</f>
        <v>-1757687.6600000001</v>
      </c>
      <c r="H12" s="22"/>
    </row>
    <row r="13" spans="1:8" x14ac:dyDescent="0.3">
      <c r="A13" s="4" t="s">
        <v>23</v>
      </c>
      <c r="B13" s="5" t="s">
        <v>24</v>
      </c>
      <c r="C13" s="13">
        <v>0</v>
      </c>
      <c r="D13" s="13">
        <v>0</v>
      </c>
      <c r="E13" s="13">
        <f>D13-C13</f>
        <v>0</v>
      </c>
      <c r="H13" s="22"/>
    </row>
    <row r="14" spans="1:8" x14ac:dyDescent="0.3">
      <c r="A14" s="4" t="s">
        <v>25</v>
      </c>
      <c r="B14" s="5" t="s">
        <v>26</v>
      </c>
      <c r="C14" s="13">
        <v>1355000</v>
      </c>
      <c r="D14" s="13">
        <v>1238648</v>
      </c>
      <c r="E14" s="13">
        <f>D14-C14</f>
        <v>-116352</v>
      </c>
      <c r="H14" s="22"/>
    </row>
    <row r="15" spans="1:8" x14ac:dyDescent="0.3">
      <c r="A15" s="10" t="s">
        <v>27</v>
      </c>
      <c r="B15" s="11" t="s">
        <v>28</v>
      </c>
      <c r="C15" s="12">
        <f>SUM(C16:C19)</f>
        <v>39500</v>
      </c>
      <c r="D15" s="12">
        <f>SUM(D16:D19)</f>
        <v>35656</v>
      </c>
      <c r="E15" s="12">
        <f>SUM(E16:E19)</f>
        <v>-3844</v>
      </c>
      <c r="H15" s="22"/>
    </row>
    <row r="16" spans="1:8" x14ac:dyDescent="0.3">
      <c r="A16" s="4" t="s">
        <v>29</v>
      </c>
      <c r="B16" s="5" t="s">
        <v>30</v>
      </c>
      <c r="C16" s="13">
        <v>2500</v>
      </c>
      <c r="D16" s="13">
        <v>0</v>
      </c>
      <c r="E16" s="13">
        <f>D16-C16</f>
        <v>-2500</v>
      </c>
      <c r="H16" s="22"/>
    </row>
    <row r="17" spans="1:8" x14ac:dyDescent="0.3">
      <c r="A17" s="4" t="s">
        <v>31</v>
      </c>
      <c r="B17" s="5" t="s">
        <v>32</v>
      </c>
      <c r="C17" s="13">
        <v>0</v>
      </c>
      <c r="D17" s="13">
        <v>0</v>
      </c>
      <c r="E17" s="13">
        <f>D17-C17</f>
        <v>0</v>
      </c>
      <c r="H17" s="22"/>
    </row>
    <row r="18" spans="1:8" x14ac:dyDescent="0.3">
      <c r="A18" s="4" t="s">
        <v>33</v>
      </c>
      <c r="B18" s="5" t="s">
        <v>34</v>
      </c>
      <c r="C18" s="13">
        <v>12000</v>
      </c>
      <c r="D18" s="13">
        <v>3620</v>
      </c>
      <c r="E18" s="13">
        <f>D18-C18</f>
        <v>-8380</v>
      </c>
      <c r="H18" s="22"/>
    </row>
    <row r="19" spans="1:8" x14ac:dyDescent="0.3">
      <c r="A19" s="4" t="s">
        <v>35</v>
      </c>
      <c r="B19" s="5" t="s">
        <v>36</v>
      </c>
      <c r="C19" s="13">
        <v>25000</v>
      </c>
      <c r="D19" s="13">
        <v>32036</v>
      </c>
      <c r="E19" s="13">
        <f>D19-C19</f>
        <v>7036</v>
      </c>
      <c r="H19" s="22"/>
    </row>
    <row r="20" spans="1:8" x14ac:dyDescent="0.3">
      <c r="A20" s="15"/>
      <c r="B20" s="8" t="s">
        <v>37</v>
      </c>
      <c r="C20" s="16">
        <f>C4+C6+C11+C15</f>
        <v>7236153.6600000001</v>
      </c>
      <c r="D20" s="16">
        <f>D4+D6+D11+D15</f>
        <v>5347799</v>
      </c>
      <c r="E20" s="16">
        <f>E4+E6+E11+E15</f>
        <v>-1888354.6600000001</v>
      </c>
      <c r="G20" s="28"/>
      <c r="H20" s="22"/>
    </row>
    <row r="21" spans="1:8" x14ac:dyDescent="0.3">
      <c r="A21" s="17"/>
      <c r="B21" s="17"/>
      <c r="C21" s="18"/>
      <c r="D21" s="19">
        <v>17.3</v>
      </c>
    </row>
    <row r="22" spans="1:8" x14ac:dyDescent="0.3">
      <c r="A22" s="20"/>
      <c r="B22" s="20"/>
      <c r="C22" s="21"/>
      <c r="D22" s="22">
        <f>SUM(D20:D21)</f>
        <v>5347816.3</v>
      </c>
      <c r="G22" s="22"/>
    </row>
    <row r="26" spans="1:8" x14ac:dyDescent="0.3">
      <c r="A26" s="4"/>
      <c r="B26" s="5"/>
      <c r="C26" s="6" t="s">
        <v>0</v>
      </c>
      <c r="D26" s="6" t="s">
        <v>1</v>
      </c>
      <c r="E26" s="6" t="s">
        <v>2</v>
      </c>
    </row>
    <row r="27" spans="1:8" x14ac:dyDescent="0.3">
      <c r="A27" s="7" t="s">
        <v>38</v>
      </c>
      <c r="B27" s="8" t="s">
        <v>39</v>
      </c>
      <c r="C27" s="23"/>
      <c r="D27" s="23"/>
      <c r="E27" s="23"/>
    </row>
    <row r="28" spans="1:8" x14ac:dyDescent="0.3">
      <c r="A28" s="10" t="s">
        <v>40</v>
      </c>
      <c r="B28" s="10" t="s">
        <v>41</v>
      </c>
      <c r="C28" s="12">
        <f>C29+C30</f>
        <v>52300</v>
      </c>
      <c r="D28" s="12">
        <f>D29+D30</f>
        <v>47547</v>
      </c>
      <c r="E28" s="12">
        <f>E29+E30</f>
        <v>-4753</v>
      </c>
    </row>
    <row r="29" spans="1:8" x14ac:dyDescent="0.3">
      <c r="A29" s="4" t="s">
        <v>42</v>
      </c>
      <c r="B29" s="5" t="s">
        <v>43</v>
      </c>
      <c r="C29" s="13">
        <v>1500</v>
      </c>
      <c r="D29" s="13">
        <v>143</v>
      </c>
      <c r="E29" s="13">
        <f>D29-C29</f>
        <v>-1357</v>
      </c>
    </row>
    <row r="30" spans="1:8" x14ac:dyDescent="0.3">
      <c r="A30" s="4" t="s">
        <v>44</v>
      </c>
      <c r="B30" s="5" t="s">
        <v>45</v>
      </c>
      <c r="C30" s="13">
        <v>50800</v>
      </c>
      <c r="D30" s="13">
        <v>47404</v>
      </c>
      <c r="E30" s="13">
        <f>D30-C30</f>
        <v>-3396</v>
      </c>
    </row>
    <row r="31" spans="1:8" x14ac:dyDescent="0.3">
      <c r="A31" s="10" t="s">
        <v>46</v>
      </c>
      <c r="B31" s="11" t="s">
        <v>47</v>
      </c>
      <c r="C31" s="12">
        <f>SUM(C32:C47)</f>
        <v>5281153.66</v>
      </c>
      <c r="D31" s="12">
        <f>SUM(D32:D47)</f>
        <v>3518506</v>
      </c>
      <c r="E31" s="12">
        <f>SUM(E32:E47)</f>
        <v>-1762647.6600000001</v>
      </c>
    </row>
    <row r="32" spans="1:8" x14ac:dyDescent="0.3">
      <c r="A32" s="4" t="s">
        <v>48</v>
      </c>
      <c r="B32" s="5" t="s">
        <v>49</v>
      </c>
      <c r="C32" s="24">
        <v>0</v>
      </c>
      <c r="D32" s="13">
        <v>0</v>
      </c>
      <c r="E32" s="13">
        <f t="shared" ref="E32:E47" si="0">D32-C32</f>
        <v>0</v>
      </c>
    </row>
    <row r="33" spans="1:5" x14ac:dyDescent="0.3">
      <c r="A33" s="4" t="s">
        <v>50</v>
      </c>
      <c r="B33" s="5" t="s">
        <v>51</v>
      </c>
      <c r="C33" s="13">
        <v>1500</v>
      </c>
      <c r="D33" s="13">
        <v>28</v>
      </c>
      <c r="E33" s="13">
        <f t="shared" si="0"/>
        <v>-1472</v>
      </c>
    </row>
    <row r="34" spans="1:5" x14ac:dyDescent="0.3">
      <c r="A34" s="4" t="s">
        <v>52</v>
      </c>
      <c r="B34" s="5" t="s">
        <v>53</v>
      </c>
      <c r="C34" s="13">
        <v>2000</v>
      </c>
      <c r="D34" s="13">
        <v>251</v>
      </c>
      <c r="E34" s="13">
        <f t="shared" si="0"/>
        <v>-1749</v>
      </c>
    </row>
    <row r="35" spans="1:5" x14ac:dyDescent="0.3">
      <c r="A35" s="4" t="s">
        <v>54</v>
      </c>
      <c r="B35" s="5" t="s">
        <v>55</v>
      </c>
      <c r="C35" s="13">
        <v>0</v>
      </c>
      <c r="D35" s="13">
        <v>0</v>
      </c>
      <c r="E35" s="13">
        <f t="shared" si="0"/>
        <v>0</v>
      </c>
    </row>
    <row r="36" spans="1:5" x14ac:dyDescent="0.3">
      <c r="A36" s="4" t="s">
        <v>56</v>
      </c>
      <c r="B36" s="5" t="s">
        <v>57</v>
      </c>
      <c r="C36" s="24">
        <v>2480000</v>
      </c>
      <c r="D36" s="13">
        <v>1153423</v>
      </c>
      <c r="E36" s="13">
        <f t="shared" si="0"/>
        <v>-1326577</v>
      </c>
    </row>
    <row r="37" spans="1:5" x14ac:dyDescent="0.3">
      <c r="A37" s="4" t="s">
        <v>58</v>
      </c>
      <c r="B37" s="5" t="s">
        <v>59</v>
      </c>
      <c r="C37" s="13">
        <v>906753.66</v>
      </c>
      <c r="D37" s="13">
        <v>906754</v>
      </c>
      <c r="E37" s="13">
        <f t="shared" si="0"/>
        <v>0.33999999996740371</v>
      </c>
    </row>
    <row r="38" spans="1:5" x14ac:dyDescent="0.3">
      <c r="A38" s="4" t="s">
        <v>60</v>
      </c>
      <c r="B38" s="5" t="s">
        <v>61</v>
      </c>
      <c r="C38" s="24">
        <v>585000</v>
      </c>
      <c r="D38" s="13">
        <v>323064</v>
      </c>
      <c r="E38" s="13">
        <f t="shared" si="0"/>
        <v>-261936</v>
      </c>
    </row>
    <row r="39" spans="1:5" x14ac:dyDescent="0.3">
      <c r="A39" s="4" t="s">
        <v>62</v>
      </c>
      <c r="B39" s="5" t="s">
        <v>63</v>
      </c>
      <c r="C39" s="24">
        <v>0</v>
      </c>
      <c r="D39" s="13">
        <v>0</v>
      </c>
      <c r="E39" s="13">
        <f t="shared" si="0"/>
        <v>0</v>
      </c>
    </row>
    <row r="40" spans="1:5" x14ac:dyDescent="0.3">
      <c r="A40" s="4" t="s">
        <v>64</v>
      </c>
      <c r="B40" s="5" t="s">
        <v>65</v>
      </c>
      <c r="C40" s="13">
        <v>2000</v>
      </c>
      <c r="D40" s="13">
        <v>0</v>
      </c>
      <c r="E40" s="13">
        <f t="shared" si="0"/>
        <v>-2000</v>
      </c>
    </row>
    <row r="41" spans="1:5" x14ac:dyDescent="0.3">
      <c r="A41" s="4" t="s">
        <v>66</v>
      </c>
      <c r="B41" s="5" t="s">
        <v>67</v>
      </c>
      <c r="C41" s="24">
        <v>75000</v>
      </c>
      <c r="D41" s="13">
        <v>51365</v>
      </c>
      <c r="E41" s="13">
        <f t="shared" si="0"/>
        <v>-23635</v>
      </c>
    </row>
    <row r="42" spans="1:5" x14ac:dyDescent="0.3">
      <c r="A42" s="4" t="s">
        <v>68</v>
      </c>
      <c r="B42" s="5" t="s">
        <v>69</v>
      </c>
      <c r="C42" s="24">
        <v>1009700</v>
      </c>
      <c r="D42" s="13">
        <v>929285</v>
      </c>
      <c r="E42" s="13">
        <f t="shared" si="0"/>
        <v>-80415</v>
      </c>
    </row>
    <row r="43" spans="1:5" x14ac:dyDescent="0.3">
      <c r="A43" s="4" t="s">
        <v>70</v>
      </c>
      <c r="B43" s="5" t="s">
        <v>71</v>
      </c>
      <c r="C43" s="24">
        <v>0</v>
      </c>
      <c r="D43" s="13">
        <v>0</v>
      </c>
      <c r="E43" s="13">
        <f t="shared" si="0"/>
        <v>0</v>
      </c>
    </row>
    <row r="44" spans="1:5" x14ac:dyDescent="0.3">
      <c r="A44" s="4" t="s">
        <v>72</v>
      </c>
      <c r="B44" s="5" t="s">
        <v>73</v>
      </c>
      <c r="C44" s="24">
        <v>19200</v>
      </c>
      <c r="D44" s="13">
        <v>724</v>
      </c>
      <c r="E44" s="13">
        <f t="shared" si="0"/>
        <v>-18476</v>
      </c>
    </row>
    <row r="45" spans="1:5" x14ac:dyDescent="0.3">
      <c r="A45" s="4" t="s">
        <v>74</v>
      </c>
      <c r="B45" s="5" t="s">
        <v>75</v>
      </c>
      <c r="C45" s="13">
        <v>0</v>
      </c>
      <c r="D45" s="13">
        <v>0</v>
      </c>
      <c r="E45" s="13">
        <f t="shared" si="0"/>
        <v>0</v>
      </c>
    </row>
    <row r="46" spans="1:5" x14ac:dyDescent="0.3">
      <c r="A46" s="4" t="s">
        <v>76</v>
      </c>
      <c r="B46" s="5" t="s">
        <v>77</v>
      </c>
      <c r="C46" s="13">
        <v>30000</v>
      </c>
      <c r="D46" s="13">
        <v>11594</v>
      </c>
      <c r="E46" s="13">
        <f t="shared" si="0"/>
        <v>-18406</v>
      </c>
    </row>
    <row r="47" spans="1:5" x14ac:dyDescent="0.3">
      <c r="A47" s="4" t="s">
        <v>78</v>
      </c>
      <c r="B47" s="5" t="s">
        <v>79</v>
      </c>
      <c r="C47" s="13">
        <v>170000</v>
      </c>
      <c r="D47" s="13">
        <v>142018</v>
      </c>
      <c r="E47" s="13">
        <f t="shared" si="0"/>
        <v>-27982</v>
      </c>
    </row>
    <row r="48" spans="1:5" x14ac:dyDescent="0.3">
      <c r="A48" s="10" t="s">
        <v>80</v>
      </c>
      <c r="B48" s="11" t="s">
        <v>81</v>
      </c>
      <c r="C48" s="12">
        <f>SUM(C49:C51)</f>
        <v>93100</v>
      </c>
      <c r="D48" s="12">
        <f>SUM(D49:D51)</f>
        <v>91163</v>
      </c>
      <c r="E48" s="12">
        <f>SUM(E49:E51)</f>
        <v>-1937</v>
      </c>
    </row>
    <row r="49" spans="1:7" x14ac:dyDescent="0.3">
      <c r="A49" s="4" t="s">
        <v>82</v>
      </c>
      <c r="B49" s="5" t="s">
        <v>83</v>
      </c>
      <c r="C49" s="24">
        <v>92000</v>
      </c>
      <c r="D49" s="13">
        <v>91163</v>
      </c>
      <c r="E49" s="13">
        <f>D49-C49</f>
        <v>-837</v>
      </c>
    </row>
    <row r="50" spans="1:7" x14ac:dyDescent="0.3">
      <c r="A50" s="4" t="s">
        <v>84</v>
      </c>
      <c r="B50" s="5" t="s">
        <v>85</v>
      </c>
      <c r="C50" s="13">
        <v>0</v>
      </c>
      <c r="D50" s="13">
        <v>0</v>
      </c>
      <c r="E50" s="13">
        <f t="shared" ref="E50:E51" si="1">D50-C50</f>
        <v>0</v>
      </c>
    </row>
    <row r="51" spans="1:7" x14ac:dyDescent="0.3">
      <c r="A51" s="4" t="s">
        <v>86</v>
      </c>
      <c r="B51" s="5" t="s">
        <v>87</v>
      </c>
      <c r="C51" s="13">
        <v>1100</v>
      </c>
      <c r="D51" s="13">
        <v>0</v>
      </c>
      <c r="E51" s="13">
        <f t="shared" si="1"/>
        <v>-1100</v>
      </c>
    </row>
    <row r="52" spans="1:7" x14ac:dyDescent="0.3">
      <c r="A52" s="10" t="s">
        <v>88</v>
      </c>
      <c r="B52" s="11" t="s">
        <v>89</v>
      </c>
      <c r="C52" s="12">
        <f>SUM(C53:C56)</f>
        <v>0</v>
      </c>
      <c r="D52" s="12">
        <f>SUM(D53:D56)</f>
        <v>0</v>
      </c>
      <c r="E52" s="12">
        <f>SUM(E53:E56)</f>
        <v>0</v>
      </c>
    </row>
    <row r="53" spans="1:7" x14ac:dyDescent="0.3">
      <c r="A53" s="4" t="s">
        <v>90</v>
      </c>
      <c r="B53" s="5" t="s">
        <v>91</v>
      </c>
      <c r="C53" s="24">
        <v>0</v>
      </c>
      <c r="D53" s="13">
        <v>0</v>
      </c>
      <c r="E53" s="13">
        <f>D53-C53</f>
        <v>0</v>
      </c>
    </row>
    <row r="54" spans="1:7" x14ac:dyDescent="0.3">
      <c r="A54" s="4" t="s">
        <v>92</v>
      </c>
      <c r="B54" s="5" t="s">
        <v>93</v>
      </c>
      <c r="C54" s="13">
        <v>0</v>
      </c>
      <c r="D54" s="13">
        <v>0</v>
      </c>
      <c r="E54" s="13">
        <f t="shared" ref="E54:E56" si="2">D54-C54</f>
        <v>0</v>
      </c>
    </row>
    <row r="55" spans="1:7" x14ac:dyDescent="0.3">
      <c r="A55" s="4" t="s">
        <v>94</v>
      </c>
      <c r="B55" s="5" t="s">
        <v>95</v>
      </c>
      <c r="C55" s="13">
        <v>0</v>
      </c>
      <c r="D55" s="13">
        <v>0</v>
      </c>
      <c r="E55" s="13">
        <f t="shared" si="2"/>
        <v>0</v>
      </c>
    </row>
    <row r="56" spans="1:7" x14ac:dyDescent="0.3">
      <c r="A56" s="4" t="s">
        <v>96</v>
      </c>
      <c r="B56" s="5" t="s">
        <v>97</v>
      </c>
      <c r="C56" s="24">
        <v>0</v>
      </c>
      <c r="D56" s="13">
        <v>0</v>
      </c>
      <c r="E56" s="13">
        <f t="shared" si="2"/>
        <v>0</v>
      </c>
    </row>
    <row r="57" spans="1:7" x14ac:dyDescent="0.3">
      <c r="A57" s="10" t="s">
        <v>98</v>
      </c>
      <c r="B57" s="11" t="s">
        <v>99</v>
      </c>
      <c r="C57" s="12">
        <f>SUM(C58:C61)</f>
        <v>223866.37</v>
      </c>
      <c r="D57" s="12">
        <f>SUM(D58:D61)</f>
        <v>205382</v>
      </c>
      <c r="E57" s="12">
        <f>SUM(E58:E61)</f>
        <v>-18484.369999999995</v>
      </c>
    </row>
    <row r="58" spans="1:7" x14ac:dyDescent="0.3">
      <c r="A58" s="4" t="s">
        <v>100</v>
      </c>
      <c r="B58" s="5" t="s">
        <v>101</v>
      </c>
      <c r="C58" s="13">
        <v>185266.37</v>
      </c>
      <c r="D58" s="13">
        <v>178306</v>
      </c>
      <c r="E58" s="24">
        <f>D58-C58</f>
        <v>-6960.3699999999953</v>
      </c>
    </row>
    <row r="59" spans="1:7" x14ac:dyDescent="0.3">
      <c r="A59" s="4" t="s">
        <v>102</v>
      </c>
      <c r="B59" s="5" t="s">
        <v>103</v>
      </c>
      <c r="C59" s="13">
        <v>34000</v>
      </c>
      <c r="D59" s="24">
        <v>25979</v>
      </c>
      <c r="E59" s="24">
        <f t="shared" ref="E59:E61" si="3">D59-C59</f>
        <v>-8021</v>
      </c>
    </row>
    <row r="60" spans="1:7" x14ac:dyDescent="0.3">
      <c r="A60" s="4" t="s">
        <v>104</v>
      </c>
      <c r="B60" s="5" t="s">
        <v>105</v>
      </c>
      <c r="C60" s="24">
        <v>3000</v>
      </c>
      <c r="D60" s="13">
        <v>0</v>
      </c>
      <c r="E60" s="24">
        <f t="shared" si="3"/>
        <v>-3000</v>
      </c>
    </row>
    <row r="61" spans="1:7" x14ac:dyDescent="0.3">
      <c r="A61" s="4" t="s">
        <v>106</v>
      </c>
      <c r="B61" s="5" t="s">
        <v>107</v>
      </c>
      <c r="C61" s="13">
        <v>1600</v>
      </c>
      <c r="D61" s="13">
        <v>1097</v>
      </c>
      <c r="E61" s="24">
        <f t="shared" si="3"/>
        <v>-503</v>
      </c>
    </row>
    <row r="62" spans="1:7" x14ac:dyDescent="0.3">
      <c r="A62" s="10" t="s">
        <v>108</v>
      </c>
      <c r="B62" s="11" t="s">
        <v>109</v>
      </c>
      <c r="C62" s="12">
        <f>SUM(C63:C64)</f>
        <v>1355000</v>
      </c>
      <c r="D62" s="12">
        <f>SUM(D63:D64)</f>
        <v>1325830</v>
      </c>
      <c r="E62" s="12">
        <f>SUM(E63:E64)</f>
        <v>-29170</v>
      </c>
      <c r="G62" s="22"/>
    </row>
    <row r="63" spans="1:7" x14ac:dyDescent="0.3">
      <c r="A63" s="4" t="s">
        <v>110</v>
      </c>
      <c r="B63" s="5" t="s">
        <v>111</v>
      </c>
      <c r="C63" s="13">
        <v>1350000</v>
      </c>
      <c r="D63" s="13">
        <v>1325830</v>
      </c>
      <c r="E63" s="13">
        <f>D63-C63</f>
        <v>-24170</v>
      </c>
    </row>
    <row r="64" spans="1:7" x14ac:dyDescent="0.3">
      <c r="A64" s="4" t="s">
        <v>112</v>
      </c>
      <c r="B64" s="5" t="s">
        <v>113</v>
      </c>
      <c r="C64" s="13">
        <v>5000</v>
      </c>
      <c r="D64" s="13">
        <v>0</v>
      </c>
      <c r="E64" s="13">
        <f>D64-C64</f>
        <v>-5000</v>
      </c>
    </row>
    <row r="65" spans="1:7" x14ac:dyDescent="0.3">
      <c r="A65" s="10" t="s">
        <v>114</v>
      </c>
      <c r="B65" s="11" t="s">
        <v>115</v>
      </c>
      <c r="C65" s="12">
        <f>SUM(C66:C69)</f>
        <v>0</v>
      </c>
      <c r="D65" s="12">
        <f>SUM(D66:D69)</f>
        <v>0</v>
      </c>
      <c r="E65" s="12">
        <f>SUM(E66:E69)</f>
        <v>0</v>
      </c>
    </row>
    <row r="66" spans="1:7" x14ac:dyDescent="0.3">
      <c r="A66" s="4" t="s">
        <v>116</v>
      </c>
      <c r="B66" s="5" t="s">
        <v>117</v>
      </c>
      <c r="C66" s="13">
        <v>0</v>
      </c>
      <c r="D66" s="13">
        <v>0</v>
      </c>
      <c r="E66" s="13">
        <f>D66-C66</f>
        <v>0</v>
      </c>
    </row>
    <row r="67" spans="1:7" x14ac:dyDescent="0.3">
      <c r="A67" s="4" t="s">
        <v>118</v>
      </c>
      <c r="B67" s="5" t="s">
        <v>119</v>
      </c>
      <c r="C67" s="24">
        <v>0</v>
      </c>
      <c r="D67" s="13">
        <v>0</v>
      </c>
      <c r="E67" s="13">
        <f t="shared" ref="E67:E73" si="4">D67-C67</f>
        <v>0</v>
      </c>
    </row>
    <row r="68" spans="1:7" x14ac:dyDescent="0.3">
      <c r="A68" s="4" t="s">
        <v>120</v>
      </c>
      <c r="B68" s="5" t="s">
        <v>121</v>
      </c>
      <c r="C68" s="13">
        <v>0</v>
      </c>
      <c r="D68" s="13">
        <v>0</v>
      </c>
      <c r="E68" s="13">
        <f t="shared" si="4"/>
        <v>0</v>
      </c>
    </row>
    <row r="69" spans="1:7" x14ac:dyDescent="0.3">
      <c r="A69" s="4" t="s">
        <v>122</v>
      </c>
      <c r="B69" s="5" t="s">
        <v>123</v>
      </c>
      <c r="C69" s="13">
        <v>0</v>
      </c>
      <c r="D69" s="13">
        <v>0</v>
      </c>
      <c r="E69" s="13">
        <f t="shared" si="4"/>
        <v>0</v>
      </c>
    </row>
    <row r="70" spans="1:7" x14ac:dyDescent="0.3">
      <c r="A70" s="10" t="s">
        <v>124</v>
      </c>
      <c r="B70" s="11" t="s">
        <v>125</v>
      </c>
      <c r="C70" s="12">
        <f>SUM(C71:C73)</f>
        <v>40000</v>
      </c>
      <c r="D70" s="12">
        <f>SUM(D71:D73)</f>
        <v>0</v>
      </c>
      <c r="E70" s="13">
        <f t="shared" si="4"/>
        <v>-40000</v>
      </c>
    </row>
    <row r="71" spans="1:7" x14ac:dyDescent="0.3">
      <c r="A71" s="4" t="s">
        <v>126</v>
      </c>
      <c r="B71" s="5" t="s">
        <v>127</v>
      </c>
      <c r="C71" s="24">
        <v>40000</v>
      </c>
      <c r="D71" s="13">
        <v>0</v>
      </c>
      <c r="E71" s="13">
        <f t="shared" si="4"/>
        <v>-40000</v>
      </c>
    </row>
    <row r="72" spans="1:7" x14ac:dyDescent="0.3">
      <c r="A72" s="4" t="s">
        <v>128</v>
      </c>
      <c r="B72" s="5" t="s">
        <v>129</v>
      </c>
      <c r="C72" s="13">
        <v>0</v>
      </c>
      <c r="D72" s="13">
        <v>0</v>
      </c>
      <c r="E72" s="13">
        <f t="shared" si="4"/>
        <v>0</v>
      </c>
    </row>
    <row r="73" spans="1:7" x14ac:dyDescent="0.3">
      <c r="A73" s="4" t="s">
        <v>130</v>
      </c>
      <c r="B73" s="5" t="s">
        <v>131</v>
      </c>
      <c r="C73" s="24">
        <v>0</v>
      </c>
      <c r="D73" s="13">
        <v>0</v>
      </c>
      <c r="E73" s="13">
        <f t="shared" si="4"/>
        <v>0</v>
      </c>
    </row>
    <row r="74" spans="1:7" x14ac:dyDescent="0.3">
      <c r="A74" s="15"/>
      <c r="B74" s="8" t="s">
        <v>132</v>
      </c>
      <c r="C74" s="16">
        <f>C28+C31+C48+C52+C57+C62+C65+C70</f>
        <v>7045420.0300000003</v>
      </c>
      <c r="D74" s="16">
        <f>D28+D31+D48+D52+D57+D62+D65+D70</f>
        <v>5188428</v>
      </c>
      <c r="E74" s="16">
        <f>E28+E31+E48+E52+E57+E62+E65+E70</f>
        <v>-1856992.0300000003</v>
      </c>
      <c r="G74" s="22"/>
    </row>
    <row r="75" spans="1:7" x14ac:dyDescent="0.3">
      <c r="A75" s="25"/>
      <c r="B75" s="26"/>
      <c r="C75" s="27"/>
      <c r="D75" s="27"/>
      <c r="E75" s="27"/>
    </row>
    <row r="76" spans="1:7" x14ac:dyDescent="0.3">
      <c r="A76" s="15"/>
      <c r="B76" s="8" t="s">
        <v>133</v>
      </c>
      <c r="C76" s="16">
        <f>C20-C74</f>
        <v>190733.62999999989</v>
      </c>
      <c r="D76" s="16">
        <f>D20-D74</f>
        <v>159371</v>
      </c>
      <c r="E76" s="16">
        <f>E20-E74</f>
        <v>-31362.629999999888</v>
      </c>
      <c r="G76" s="22"/>
    </row>
    <row r="77" spans="1:7" x14ac:dyDescent="0.3">
      <c r="A77" s="25"/>
      <c r="B77" s="26"/>
      <c r="C77" s="27"/>
      <c r="D77" s="27"/>
      <c r="E77" s="27"/>
    </row>
    <row r="78" spans="1:7" x14ac:dyDescent="0.3">
      <c r="A78" s="7" t="s">
        <v>134</v>
      </c>
      <c r="B78" s="8" t="s">
        <v>135</v>
      </c>
      <c r="C78" s="16">
        <f>C81-C79</f>
        <v>-2000</v>
      </c>
      <c r="D78" s="16">
        <f>D81-D79</f>
        <v>-192</v>
      </c>
      <c r="E78" s="16">
        <f>E81-E79</f>
        <v>1808</v>
      </c>
    </row>
    <row r="79" spans="1:7" x14ac:dyDescent="0.3">
      <c r="A79" s="10" t="s">
        <v>136</v>
      </c>
      <c r="B79" s="11" t="s">
        <v>137</v>
      </c>
      <c r="C79" s="12">
        <f>C80</f>
        <v>2000</v>
      </c>
      <c r="D79" s="12">
        <f>D80</f>
        <v>192</v>
      </c>
      <c r="E79" s="12">
        <f>E80</f>
        <v>-1808</v>
      </c>
    </row>
    <row r="80" spans="1:7" x14ac:dyDescent="0.3">
      <c r="A80" s="4" t="s">
        <v>138</v>
      </c>
      <c r="B80" s="5" t="s">
        <v>139</v>
      </c>
      <c r="C80" s="13">
        <v>2000</v>
      </c>
      <c r="D80" s="13">
        <v>192</v>
      </c>
      <c r="E80" s="13">
        <f>D80-C80</f>
        <v>-1808</v>
      </c>
    </row>
    <row r="81" spans="1:7" x14ac:dyDescent="0.3">
      <c r="A81" s="10" t="s">
        <v>140</v>
      </c>
      <c r="B81" s="11" t="s">
        <v>141</v>
      </c>
      <c r="C81" s="12">
        <f>SUM(C82:C84)</f>
        <v>0</v>
      </c>
      <c r="D81" s="12">
        <f>SUM(D82:D84)</f>
        <v>0</v>
      </c>
      <c r="E81" s="12">
        <f>SUM(E82:E84)</f>
        <v>0</v>
      </c>
      <c r="G81" s="22"/>
    </row>
    <row r="82" spans="1:7" x14ac:dyDescent="0.3">
      <c r="A82" s="4" t="s">
        <v>142</v>
      </c>
      <c r="B82" s="5" t="s">
        <v>143</v>
      </c>
      <c r="C82" s="24">
        <v>0</v>
      </c>
      <c r="D82" s="13">
        <v>0</v>
      </c>
      <c r="E82" s="13">
        <f>D82-C82</f>
        <v>0</v>
      </c>
    </row>
    <row r="83" spans="1:7" x14ac:dyDescent="0.3">
      <c r="A83" s="4" t="s">
        <v>144</v>
      </c>
      <c r="B83" s="5" t="s">
        <v>145</v>
      </c>
      <c r="C83" s="13">
        <v>0</v>
      </c>
      <c r="D83" s="13">
        <v>0</v>
      </c>
      <c r="E83" s="13">
        <f>D83-C83</f>
        <v>0</v>
      </c>
    </row>
    <row r="84" spans="1:7" x14ac:dyDescent="0.3">
      <c r="A84" s="4" t="s">
        <v>146</v>
      </c>
      <c r="B84" s="5" t="s">
        <v>147</v>
      </c>
      <c r="C84" s="24">
        <v>0</v>
      </c>
      <c r="D84" s="13">
        <v>0</v>
      </c>
      <c r="E84" s="13">
        <f>D84-C84</f>
        <v>0</v>
      </c>
    </row>
    <row r="85" spans="1:7" x14ac:dyDescent="0.3">
      <c r="A85" s="7" t="s">
        <v>148</v>
      </c>
      <c r="B85" s="8" t="s">
        <v>149</v>
      </c>
      <c r="C85" s="16">
        <f>C88-C86</f>
        <v>0</v>
      </c>
      <c r="D85" s="16">
        <f t="shared" ref="D85:E85" si="5">D88-D86</f>
        <v>0</v>
      </c>
      <c r="E85" s="16">
        <f t="shared" si="5"/>
        <v>0</v>
      </c>
    </row>
    <row r="86" spans="1:7" x14ac:dyDescent="0.3">
      <c r="A86" s="10" t="s">
        <v>150</v>
      </c>
      <c r="B86" s="11" t="s">
        <v>151</v>
      </c>
      <c r="C86" s="12">
        <f>C87</f>
        <v>0</v>
      </c>
      <c r="D86" s="12">
        <f>SUM(D87:D90)</f>
        <v>0</v>
      </c>
      <c r="E86" s="12">
        <f>SUM(E87:E90)</f>
        <v>0</v>
      </c>
    </row>
    <row r="87" spans="1:7" x14ac:dyDescent="0.3">
      <c r="A87" s="4" t="s">
        <v>152</v>
      </c>
      <c r="B87" s="5" t="s">
        <v>153</v>
      </c>
      <c r="C87" s="13">
        <v>0</v>
      </c>
      <c r="D87" s="13">
        <v>0</v>
      </c>
      <c r="E87" s="13">
        <f>D87-C87</f>
        <v>0</v>
      </c>
    </row>
    <row r="88" spans="1:7" x14ac:dyDescent="0.3">
      <c r="A88" s="4" t="s">
        <v>154</v>
      </c>
      <c r="B88" s="5" t="s">
        <v>155</v>
      </c>
      <c r="C88" s="24">
        <v>0</v>
      </c>
      <c r="D88" s="13">
        <v>0</v>
      </c>
      <c r="E88" s="13">
        <f>D88-C88</f>
        <v>0</v>
      </c>
    </row>
    <row r="89" spans="1:7" x14ac:dyDescent="0.3">
      <c r="A89" s="7" t="s">
        <v>156</v>
      </c>
      <c r="B89" s="8" t="s">
        <v>157</v>
      </c>
      <c r="C89" s="16">
        <f>C92-C90</f>
        <v>0</v>
      </c>
      <c r="D89" s="16">
        <f t="shared" ref="D89:E89" si="6">D92-D90</f>
        <v>0</v>
      </c>
      <c r="E89" s="16">
        <f t="shared" si="6"/>
        <v>0</v>
      </c>
    </row>
    <row r="90" spans="1:7" x14ac:dyDescent="0.3">
      <c r="A90" s="10" t="s">
        <v>158</v>
      </c>
      <c r="B90" s="11" t="s">
        <v>159</v>
      </c>
      <c r="C90" s="12">
        <f>SUM(C91:C94)</f>
        <v>0</v>
      </c>
      <c r="D90" s="12">
        <f>SUM(D91:D94)</f>
        <v>0</v>
      </c>
      <c r="E90" s="12">
        <f>SUM(E91:E94)</f>
        <v>0</v>
      </c>
    </row>
    <row r="91" spans="1:7" x14ac:dyDescent="0.3">
      <c r="A91" s="4" t="s">
        <v>160</v>
      </c>
      <c r="B91" s="5" t="s">
        <v>161</v>
      </c>
      <c r="C91" s="13">
        <v>0</v>
      </c>
      <c r="D91" s="13">
        <v>0</v>
      </c>
      <c r="E91" s="13">
        <f>D91-C91</f>
        <v>0</v>
      </c>
    </row>
    <row r="92" spans="1:7" x14ac:dyDescent="0.3">
      <c r="A92" s="4" t="s">
        <v>162</v>
      </c>
      <c r="B92" s="5" t="s">
        <v>163</v>
      </c>
      <c r="C92" s="24">
        <v>0</v>
      </c>
      <c r="D92" s="13">
        <v>0</v>
      </c>
      <c r="E92" s="13">
        <f>D92-C92</f>
        <v>0</v>
      </c>
    </row>
    <row r="93" spans="1:7" x14ac:dyDescent="0.3">
      <c r="A93" s="4" t="s">
        <v>164</v>
      </c>
      <c r="B93" s="5" t="s">
        <v>165</v>
      </c>
      <c r="C93" s="13">
        <v>0</v>
      </c>
      <c r="D93" s="13">
        <v>0</v>
      </c>
      <c r="E93" s="13">
        <f>D93-C93</f>
        <v>0</v>
      </c>
    </row>
    <row r="94" spans="1:7" x14ac:dyDescent="0.3">
      <c r="A94" s="4" t="s">
        <v>166</v>
      </c>
      <c r="B94" s="5" t="s">
        <v>181</v>
      </c>
      <c r="C94" s="24">
        <v>0</v>
      </c>
      <c r="D94" s="13">
        <v>0</v>
      </c>
      <c r="E94" s="13">
        <f>D94-C94</f>
        <v>0</v>
      </c>
    </row>
    <row r="95" spans="1:7" x14ac:dyDescent="0.3">
      <c r="A95" s="10" t="s">
        <v>167</v>
      </c>
      <c r="B95" s="11" t="s">
        <v>168</v>
      </c>
      <c r="C95" s="12">
        <f>SUM(C96:C99)</f>
        <v>0</v>
      </c>
      <c r="D95" s="12">
        <f>SUM(D96:D99)</f>
        <v>0</v>
      </c>
      <c r="E95" s="12">
        <f>SUM(E96:E99)</f>
        <v>0</v>
      </c>
    </row>
    <row r="96" spans="1:7" x14ac:dyDescent="0.3">
      <c r="A96" s="4" t="s">
        <v>169</v>
      </c>
      <c r="B96" s="5" t="s">
        <v>170</v>
      </c>
      <c r="C96" s="13">
        <v>0</v>
      </c>
      <c r="D96" s="13">
        <v>0</v>
      </c>
      <c r="E96" s="13">
        <f>D96-C96</f>
        <v>0</v>
      </c>
      <c r="G96" s="22"/>
    </row>
    <row r="97" spans="1:7" x14ac:dyDescent="0.3">
      <c r="A97" s="4" t="s">
        <v>171</v>
      </c>
      <c r="B97" s="5" t="s">
        <v>172</v>
      </c>
      <c r="C97" s="24">
        <v>0</v>
      </c>
      <c r="D97" s="13">
        <v>0</v>
      </c>
      <c r="E97" s="13">
        <f>D97-C97</f>
        <v>0</v>
      </c>
    </row>
    <row r="98" spans="1:7" x14ac:dyDescent="0.3">
      <c r="A98" s="4" t="s">
        <v>173</v>
      </c>
      <c r="B98" s="5" t="s">
        <v>174</v>
      </c>
      <c r="C98" s="13">
        <v>0</v>
      </c>
      <c r="D98" s="13">
        <v>0</v>
      </c>
      <c r="E98" s="13">
        <f>D98-C98</f>
        <v>0</v>
      </c>
    </row>
    <row r="99" spans="1:7" x14ac:dyDescent="0.3">
      <c r="A99" s="4" t="s">
        <v>175</v>
      </c>
      <c r="B99" s="5" t="s">
        <v>176</v>
      </c>
      <c r="C99" s="24">
        <v>0</v>
      </c>
      <c r="D99" s="13">
        <v>0</v>
      </c>
      <c r="E99" s="13">
        <f>D99-C99</f>
        <v>0</v>
      </c>
    </row>
    <row r="100" spans="1:7" x14ac:dyDescent="0.3">
      <c r="A100" s="7"/>
      <c r="B100" s="8" t="s">
        <v>177</v>
      </c>
      <c r="C100" s="16">
        <f>C20-C74-C78-C85-C89</f>
        <v>192733.62999999989</v>
      </c>
      <c r="D100" s="16">
        <f>D20-D74-D78-D85-D89</f>
        <v>159563</v>
      </c>
      <c r="E100" s="16">
        <f>E20-E74-E78-E85-E89</f>
        <v>-33170.629999999888</v>
      </c>
      <c r="G100" s="22"/>
    </row>
    <row r="102" spans="1:7" x14ac:dyDescent="0.3">
      <c r="A102" s="7" t="s">
        <v>178</v>
      </c>
      <c r="B102" s="8" t="s">
        <v>179</v>
      </c>
      <c r="C102" s="16">
        <v>192733.63</v>
      </c>
      <c r="D102" s="16">
        <v>159563</v>
      </c>
      <c r="E102" s="16">
        <f>D102-C102</f>
        <v>-33170.630000000005</v>
      </c>
      <c r="F102" s="22"/>
    </row>
    <row r="104" spans="1:7" x14ac:dyDescent="0.3">
      <c r="A104" s="7"/>
      <c r="B104" s="8" t="s">
        <v>180</v>
      </c>
      <c r="C104" s="16">
        <f>C107-C105</f>
        <v>0</v>
      </c>
      <c r="D104" s="16">
        <f t="shared" ref="D104:E104" si="7">D107-D105</f>
        <v>0</v>
      </c>
      <c r="E104" s="16">
        <f t="shared" si="7"/>
        <v>0</v>
      </c>
    </row>
    <row r="109" spans="1:7" x14ac:dyDescent="0.3">
      <c r="D109" s="22"/>
    </row>
  </sheetData>
  <mergeCells count="1">
    <mergeCell ref="A1:E1"/>
  </mergeCells>
  <pageMargins left="0.27559055118110237" right="0.15748031496062992" top="0.74803149606299213" bottom="0.74803149606299213" header="0.31496062992125984" footer="0.31496062992125984"/>
  <pageSetup paperSize="9" scale="90" orientation="portrait" r:id="rId1"/>
  <headerFooter>
    <oddHeader>&amp;CSERVIZIO ABITATIVO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0" zoomScale="205" zoomScaleNormal="205" workbookViewId="0">
      <selection activeCell="C76" sqref="C76:D76"/>
    </sheetView>
  </sheetViews>
  <sheetFormatPr defaultColWidth="9.1796875" defaultRowHeight="13" x14ac:dyDescent="0.3"/>
  <cols>
    <col min="1" max="1" width="8.453125" style="3" bestFit="1" customWidth="1"/>
    <col min="2" max="2" width="52.54296875" style="3" customWidth="1"/>
    <col min="3" max="5" width="13.81640625" style="3" customWidth="1"/>
    <col min="6" max="16384" width="9.1796875" style="3"/>
  </cols>
  <sheetData>
    <row r="1" spans="1:5" x14ac:dyDescent="0.3">
      <c r="A1" s="78" t="s">
        <v>212</v>
      </c>
      <c r="B1" s="79"/>
      <c r="C1" s="79"/>
      <c r="D1" s="80"/>
      <c r="E1" s="81"/>
    </row>
    <row r="2" spans="1:5" x14ac:dyDescent="0.3">
      <c r="A2" s="4"/>
      <c r="B2" s="5"/>
      <c r="C2" s="6" t="s">
        <v>0</v>
      </c>
      <c r="D2" s="6" t="s">
        <v>1</v>
      </c>
      <c r="E2" s="6" t="s">
        <v>2</v>
      </c>
    </row>
    <row r="3" spans="1:5" x14ac:dyDescent="0.3">
      <c r="A3" s="7" t="s">
        <v>3</v>
      </c>
      <c r="B3" s="8" t="s">
        <v>4</v>
      </c>
      <c r="C3" s="9"/>
      <c r="D3" s="9"/>
      <c r="E3" s="9"/>
    </row>
    <row r="4" spans="1:5" x14ac:dyDescent="0.3">
      <c r="A4" s="10" t="s">
        <v>5</v>
      </c>
      <c r="B4" s="11" t="s">
        <v>6</v>
      </c>
      <c r="C4" s="12">
        <f>SUM(C5)</f>
        <v>0</v>
      </c>
      <c r="D4" s="12">
        <f>SUM(D5)</f>
        <v>0</v>
      </c>
      <c r="E4" s="12">
        <f>SUM(E5)</f>
        <v>0</v>
      </c>
    </row>
    <row r="5" spans="1:5" x14ac:dyDescent="0.3">
      <c r="A5" s="4" t="s">
        <v>7</v>
      </c>
      <c r="B5" s="5" t="s">
        <v>8</v>
      </c>
      <c r="C5" s="13">
        <v>0</v>
      </c>
      <c r="D5" s="13">
        <v>0</v>
      </c>
      <c r="E5" s="13">
        <f>D5-C5</f>
        <v>0</v>
      </c>
    </row>
    <row r="6" spans="1:5" x14ac:dyDescent="0.3">
      <c r="A6" s="10" t="s">
        <v>9</v>
      </c>
      <c r="B6" s="11" t="s">
        <v>10</v>
      </c>
      <c r="C6" s="12">
        <f>SUM(C7:C10)</f>
        <v>52</v>
      </c>
      <c r="D6" s="12">
        <f>SUM(D7:D10)</f>
        <v>0</v>
      </c>
      <c r="E6" s="12">
        <f>SUM(E7:E10)</f>
        <v>-52</v>
      </c>
    </row>
    <row r="7" spans="1:5" x14ac:dyDescent="0.3">
      <c r="A7" s="4" t="s">
        <v>11</v>
      </c>
      <c r="B7" s="5" t="s">
        <v>12</v>
      </c>
      <c r="C7" s="13">
        <v>0</v>
      </c>
      <c r="D7" s="13">
        <v>0</v>
      </c>
      <c r="E7" s="13">
        <f>D7-C7</f>
        <v>0</v>
      </c>
    </row>
    <row r="8" spans="1:5" x14ac:dyDescent="0.3">
      <c r="A8" s="4" t="s">
        <v>13</v>
      </c>
      <c r="B8" s="5" t="s">
        <v>14</v>
      </c>
      <c r="C8" s="13">
        <v>0</v>
      </c>
      <c r="D8" s="13">
        <v>0</v>
      </c>
      <c r="E8" s="13">
        <f>D8-C8</f>
        <v>0</v>
      </c>
    </row>
    <row r="9" spans="1:5" x14ac:dyDescent="0.3">
      <c r="A9" s="4" t="s">
        <v>15</v>
      </c>
      <c r="B9" s="5" t="s">
        <v>16</v>
      </c>
      <c r="C9" s="13">
        <v>52</v>
      </c>
      <c r="D9" s="13">
        <v>0</v>
      </c>
      <c r="E9" s="13">
        <f>D9-C9</f>
        <v>-52</v>
      </c>
    </row>
    <row r="10" spans="1:5" x14ac:dyDescent="0.3">
      <c r="A10" s="4" t="s">
        <v>17</v>
      </c>
      <c r="B10" s="5" t="s">
        <v>18</v>
      </c>
      <c r="C10" s="13">
        <v>0</v>
      </c>
      <c r="D10" s="13">
        <v>0</v>
      </c>
      <c r="E10" s="13">
        <f>D10-C10</f>
        <v>0</v>
      </c>
    </row>
    <row r="11" spans="1:5" x14ac:dyDescent="0.3">
      <c r="A11" s="10" t="s">
        <v>19</v>
      </c>
      <c r="B11" s="11" t="s">
        <v>20</v>
      </c>
      <c r="C11" s="12">
        <f>SUM(C12:C14)</f>
        <v>1082710</v>
      </c>
      <c r="D11" s="12">
        <f>SUM(D12:D14)</f>
        <v>759819</v>
      </c>
      <c r="E11" s="12">
        <f>SUM(E12:E14)</f>
        <v>-322891</v>
      </c>
    </row>
    <row r="12" spans="1:5" x14ac:dyDescent="0.3">
      <c r="A12" s="14" t="s">
        <v>21</v>
      </c>
      <c r="B12" s="5" t="s">
        <v>22</v>
      </c>
      <c r="C12" s="13">
        <v>887710</v>
      </c>
      <c r="D12" s="13">
        <v>681861</v>
      </c>
      <c r="E12" s="13">
        <f>D12-C12</f>
        <v>-205849</v>
      </c>
    </row>
    <row r="13" spans="1:5" x14ac:dyDescent="0.3">
      <c r="A13" s="4" t="s">
        <v>23</v>
      </c>
      <c r="B13" s="5" t="s">
        <v>24</v>
      </c>
      <c r="C13" s="13">
        <v>0</v>
      </c>
      <c r="D13" s="13">
        <v>0</v>
      </c>
      <c r="E13" s="13">
        <f>D13-C13</f>
        <v>0</v>
      </c>
    </row>
    <row r="14" spans="1:5" x14ac:dyDescent="0.3">
      <c r="A14" s="4" t="s">
        <v>25</v>
      </c>
      <c r="B14" s="5" t="s">
        <v>26</v>
      </c>
      <c r="C14" s="13">
        <v>195000</v>
      </c>
      <c r="D14" s="13">
        <v>77958</v>
      </c>
      <c r="E14" s="13">
        <f>D14-C14</f>
        <v>-117042</v>
      </c>
    </row>
    <row r="15" spans="1:5" x14ac:dyDescent="0.3">
      <c r="A15" s="10" t="s">
        <v>27</v>
      </c>
      <c r="B15" s="11" t="s">
        <v>28</v>
      </c>
      <c r="C15" s="12">
        <f>SUM(C16:C19)</f>
        <v>58948</v>
      </c>
      <c r="D15" s="12">
        <f>SUM(D16:D19)</f>
        <v>77678</v>
      </c>
      <c r="E15" s="12">
        <f>SUM(E16:E19)</f>
        <v>18730</v>
      </c>
    </row>
    <row r="16" spans="1:5" x14ac:dyDescent="0.3">
      <c r="A16" s="4" t="s">
        <v>29</v>
      </c>
      <c r="B16" s="5" t="s">
        <v>30</v>
      </c>
      <c r="C16" s="13">
        <v>0</v>
      </c>
      <c r="D16" s="13">
        <v>0</v>
      </c>
      <c r="E16" s="13">
        <f>D16-C16</f>
        <v>0</v>
      </c>
    </row>
    <row r="17" spans="1:5" x14ac:dyDescent="0.3">
      <c r="A17" s="4" t="s">
        <v>31</v>
      </c>
      <c r="B17" s="5" t="s">
        <v>32</v>
      </c>
      <c r="C17" s="13">
        <v>0</v>
      </c>
      <c r="D17" s="13">
        <v>0</v>
      </c>
      <c r="E17" s="13">
        <f>D17-C17</f>
        <v>0</v>
      </c>
    </row>
    <row r="18" spans="1:5" x14ac:dyDescent="0.3">
      <c r="A18" s="4" t="s">
        <v>33</v>
      </c>
      <c r="B18" s="5" t="s">
        <v>34</v>
      </c>
      <c r="C18" s="13">
        <v>1948</v>
      </c>
      <c r="D18" s="13">
        <v>2028</v>
      </c>
      <c r="E18" s="13">
        <f>D18-C18</f>
        <v>80</v>
      </c>
    </row>
    <row r="19" spans="1:5" x14ac:dyDescent="0.3">
      <c r="A19" s="4" t="s">
        <v>35</v>
      </c>
      <c r="B19" s="5" t="s">
        <v>36</v>
      </c>
      <c r="C19" s="13">
        <v>57000</v>
      </c>
      <c r="D19" s="13">
        <v>75650</v>
      </c>
      <c r="E19" s="13">
        <f>D19-C19</f>
        <v>18650</v>
      </c>
    </row>
    <row r="20" spans="1:5" x14ac:dyDescent="0.3">
      <c r="A20" s="15"/>
      <c r="B20" s="8" t="s">
        <v>37</v>
      </c>
      <c r="C20" s="16">
        <f>C4+C6+C11+C15</f>
        <v>1141710</v>
      </c>
      <c r="D20" s="16">
        <f>D4+D6+D11+D15</f>
        <v>837497</v>
      </c>
      <c r="E20" s="16">
        <f>E4+E6+E11+E15</f>
        <v>-304213</v>
      </c>
    </row>
    <row r="21" spans="1:5" x14ac:dyDescent="0.3">
      <c r="A21" s="17"/>
      <c r="B21" s="17">
        <v>36001</v>
      </c>
      <c r="C21" s="18"/>
      <c r="D21" s="19">
        <v>0</v>
      </c>
    </row>
    <row r="22" spans="1:5" x14ac:dyDescent="0.3">
      <c r="A22" s="20"/>
      <c r="B22" s="20"/>
      <c r="C22" s="21"/>
      <c r="D22" s="22">
        <f>SUM(D20:D21)</f>
        <v>837497</v>
      </c>
    </row>
    <row r="26" spans="1:5" x14ac:dyDescent="0.3">
      <c r="A26" s="4"/>
      <c r="B26" s="5"/>
      <c r="C26" s="6" t="s">
        <v>0</v>
      </c>
      <c r="D26" s="6" t="s">
        <v>1</v>
      </c>
      <c r="E26" s="6" t="s">
        <v>2</v>
      </c>
    </row>
    <row r="27" spans="1:5" x14ac:dyDescent="0.3">
      <c r="A27" s="7" t="s">
        <v>38</v>
      </c>
      <c r="B27" s="8" t="s">
        <v>39</v>
      </c>
      <c r="C27" s="23"/>
      <c r="D27" s="23"/>
      <c r="E27" s="23"/>
    </row>
    <row r="28" spans="1:5" x14ac:dyDescent="0.3">
      <c r="A28" s="10" t="s">
        <v>40</v>
      </c>
      <c r="B28" s="10" t="s">
        <v>41</v>
      </c>
      <c r="C28" s="12">
        <f>C29+C30</f>
        <v>5000</v>
      </c>
      <c r="D28" s="12">
        <f>D29+D30</f>
        <v>3602</v>
      </c>
      <c r="E28" s="12">
        <f>E29+E30</f>
        <v>-1398</v>
      </c>
    </row>
    <row r="29" spans="1:5" x14ac:dyDescent="0.3">
      <c r="A29" s="4" t="s">
        <v>42</v>
      </c>
      <c r="B29" s="5" t="s">
        <v>43</v>
      </c>
      <c r="C29" s="13">
        <v>0</v>
      </c>
      <c r="D29" s="13">
        <v>0</v>
      </c>
      <c r="E29" s="13">
        <f>D29-C29</f>
        <v>0</v>
      </c>
    </row>
    <row r="30" spans="1:5" x14ac:dyDescent="0.3">
      <c r="A30" s="4" t="s">
        <v>44</v>
      </c>
      <c r="B30" s="5" t="s">
        <v>45</v>
      </c>
      <c r="C30" s="13">
        <v>5000</v>
      </c>
      <c r="D30" s="13">
        <v>3602</v>
      </c>
      <c r="E30" s="13">
        <f>D30-C30</f>
        <v>-1398</v>
      </c>
    </row>
    <row r="31" spans="1:5" x14ac:dyDescent="0.3">
      <c r="A31" s="10" t="s">
        <v>46</v>
      </c>
      <c r="B31" s="11" t="s">
        <v>47</v>
      </c>
      <c r="C31" s="12">
        <f>SUM(C32:C47)</f>
        <v>929200</v>
      </c>
      <c r="D31" s="12">
        <f>SUM(D32:D47)</f>
        <v>749151</v>
      </c>
      <c r="E31" s="12">
        <f>SUM(E32:E47)</f>
        <v>-180049</v>
      </c>
    </row>
    <row r="32" spans="1:5" x14ac:dyDescent="0.3">
      <c r="A32" s="4" t="s">
        <v>48</v>
      </c>
      <c r="B32" s="5" t="s">
        <v>49</v>
      </c>
      <c r="C32" s="24">
        <v>0</v>
      </c>
      <c r="D32" s="13">
        <v>0</v>
      </c>
      <c r="E32" s="13">
        <f t="shared" ref="E32:E47" si="0">D32-C32</f>
        <v>0</v>
      </c>
    </row>
    <row r="33" spans="1:5" x14ac:dyDescent="0.3">
      <c r="A33" s="4" t="s">
        <v>50</v>
      </c>
      <c r="B33" s="5" t="s">
        <v>51</v>
      </c>
      <c r="C33" s="13">
        <v>1000</v>
      </c>
      <c r="D33" s="13">
        <v>28</v>
      </c>
      <c r="E33" s="13">
        <f t="shared" si="0"/>
        <v>-972</v>
      </c>
    </row>
    <row r="34" spans="1:5" x14ac:dyDescent="0.3">
      <c r="A34" s="4" t="s">
        <v>52</v>
      </c>
      <c r="B34" s="5" t="s">
        <v>53</v>
      </c>
      <c r="C34" s="13">
        <v>0</v>
      </c>
      <c r="D34" s="13">
        <v>0</v>
      </c>
      <c r="E34" s="13">
        <f t="shared" si="0"/>
        <v>0</v>
      </c>
    </row>
    <row r="35" spans="1:5" x14ac:dyDescent="0.3">
      <c r="A35" s="4" t="s">
        <v>54</v>
      </c>
      <c r="B35" s="5" t="s">
        <v>55</v>
      </c>
      <c r="C35" s="13">
        <v>0</v>
      </c>
      <c r="D35" s="13">
        <v>0</v>
      </c>
      <c r="E35" s="13">
        <f t="shared" si="0"/>
        <v>0</v>
      </c>
    </row>
    <row r="36" spans="1:5" x14ac:dyDescent="0.3">
      <c r="A36" s="4" t="s">
        <v>56</v>
      </c>
      <c r="B36" s="5" t="s">
        <v>57</v>
      </c>
      <c r="C36" s="24">
        <v>31016.799999999999</v>
      </c>
      <c r="D36" s="13">
        <v>31017</v>
      </c>
      <c r="E36" s="13">
        <f t="shared" si="0"/>
        <v>0.2000000000007276</v>
      </c>
    </row>
    <row r="37" spans="1:5" x14ac:dyDescent="0.3">
      <c r="A37" s="4" t="s">
        <v>58</v>
      </c>
      <c r="B37" s="5" t="s">
        <v>59</v>
      </c>
      <c r="C37" s="13">
        <v>0</v>
      </c>
      <c r="D37" s="13">
        <v>0</v>
      </c>
      <c r="E37" s="13">
        <f t="shared" si="0"/>
        <v>0</v>
      </c>
    </row>
    <row r="38" spans="1:5" x14ac:dyDescent="0.3">
      <c r="A38" s="4" t="s">
        <v>60</v>
      </c>
      <c r="B38" s="5" t="s">
        <v>61</v>
      </c>
      <c r="C38" s="24">
        <v>26199.200000000001</v>
      </c>
      <c r="D38" s="13">
        <v>11227</v>
      </c>
      <c r="E38" s="13">
        <f t="shared" si="0"/>
        <v>-14972.2</v>
      </c>
    </row>
    <row r="39" spans="1:5" x14ac:dyDescent="0.3">
      <c r="A39" s="4" t="s">
        <v>62</v>
      </c>
      <c r="B39" s="5" t="s">
        <v>63</v>
      </c>
      <c r="C39" s="24">
        <v>0</v>
      </c>
      <c r="D39" s="13">
        <v>0</v>
      </c>
      <c r="E39" s="13">
        <f t="shared" si="0"/>
        <v>0</v>
      </c>
    </row>
    <row r="40" spans="1:5" x14ac:dyDescent="0.3">
      <c r="A40" s="4" t="s">
        <v>64</v>
      </c>
      <c r="B40" s="5" t="s">
        <v>65</v>
      </c>
      <c r="C40" s="13">
        <v>0</v>
      </c>
      <c r="D40" s="13">
        <v>0</v>
      </c>
      <c r="E40" s="13">
        <f t="shared" si="0"/>
        <v>0</v>
      </c>
    </row>
    <row r="41" spans="1:5" x14ac:dyDescent="0.3">
      <c r="A41" s="4" t="s">
        <v>66</v>
      </c>
      <c r="B41" s="5" t="s">
        <v>67</v>
      </c>
      <c r="C41" s="24">
        <v>2000</v>
      </c>
      <c r="D41" s="13">
        <v>842</v>
      </c>
      <c r="E41" s="13">
        <f t="shared" si="0"/>
        <v>-1158</v>
      </c>
    </row>
    <row r="42" spans="1:5" x14ac:dyDescent="0.3">
      <c r="A42" s="4" t="s">
        <v>68</v>
      </c>
      <c r="B42" s="5" t="s">
        <v>69</v>
      </c>
      <c r="C42" s="24">
        <v>48000</v>
      </c>
      <c r="D42" s="13">
        <v>35786</v>
      </c>
      <c r="E42" s="13">
        <f t="shared" si="0"/>
        <v>-12214</v>
      </c>
    </row>
    <row r="43" spans="1:5" x14ac:dyDescent="0.3">
      <c r="A43" s="4" t="s">
        <v>70</v>
      </c>
      <c r="B43" s="5" t="s">
        <v>71</v>
      </c>
      <c r="C43" s="24">
        <v>789269.5</v>
      </c>
      <c r="D43" s="13">
        <v>653415</v>
      </c>
      <c r="E43" s="13">
        <f t="shared" si="0"/>
        <v>-135854.5</v>
      </c>
    </row>
    <row r="44" spans="1:5" x14ac:dyDescent="0.3">
      <c r="A44" s="4" t="s">
        <v>72</v>
      </c>
      <c r="B44" s="5" t="s">
        <v>73</v>
      </c>
      <c r="C44" s="24">
        <v>200</v>
      </c>
      <c r="D44" s="13">
        <v>0</v>
      </c>
      <c r="E44" s="13">
        <f t="shared" si="0"/>
        <v>-200</v>
      </c>
    </row>
    <row r="45" spans="1:5" x14ac:dyDescent="0.3">
      <c r="A45" s="4" t="s">
        <v>74</v>
      </c>
      <c r="B45" s="5" t="s">
        <v>75</v>
      </c>
      <c r="C45" s="13">
        <v>0</v>
      </c>
      <c r="D45" s="13">
        <v>0</v>
      </c>
      <c r="E45" s="13">
        <f t="shared" si="0"/>
        <v>0</v>
      </c>
    </row>
    <row r="46" spans="1:5" x14ac:dyDescent="0.3">
      <c r="A46" s="4" t="s">
        <v>76</v>
      </c>
      <c r="B46" s="5" t="s">
        <v>77</v>
      </c>
      <c r="C46" s="13">
        <v>30620</v>
      </c>
      <c r="D46" s="13">
        <v>16836</v>
      </c>
      <c r="E46" s="13">
        <f t="shared" si="0"/>
        <v>-13784</v>
      </c>
    </row>
    <row r="47" spans="1:5" x14ac:dyDescent="0.3">
      <c r="A47" s="4" t="s">
        <v>78</v>
      </c>
      <c r="B47" s="5" t="s">
        <v>79</v>
      </c>
      <c r="C47" s="13">
        <v>894.5</v>
      </c>
      <c r="D47" s="13">
        <v>0</v>
      </c>
      <c r="E47" s="13">
        <f t="shared" si="0"/>
        <v>-894.5</v>
      </c>
    </row>
    <row r="48" spans="1:5" x14ac:dyDescent="0.3">
      <c r="A48" s="10" t="s">
        <v>80</v>
      </c>
      <c r="B48" s="11" t="s">
        <v>81</v>
      </c>
      <c r="C48" s="12">
        <f>SUM(C49:C51)</f>
        <v>0</v>
      </c>
      <c r="D48" s="12">
        <f>SUM(D49:D51)</f>
        <v>0</v>
      </c>
      <c r="E48" s="12">
        <f>SUM(E49:E51)</f>
        <v>0</v>
      </c>
    </row>
    <row r="49" spans="1:5" x14ac:dyDescent="0.3">
      <c r="A49" s="4" t="s">
        <v>82</v>
      </c>
      <c r="B49" s="5" t="s">
        <v>83</v>
      </c>
      <c r="C49" s="24">
        <v>0</v>
      </c>
      <c r="D49" s="13">
        <v>0</v>
      </c>
      <c r="E49" s="13">
        <f>D49-C49</f>
        <v>0</v>
      </c>
    </row>
    <row r="50" spans="1:5" x14ac:dyDescent="0.3">
      <c r="A50" s="4" t="s">
        <v>84</v>
      </c>
      <c r="B50" s="5" t="s">
        <v>85</v>
      </c>
      <c r="C50" s="13">
        <v>0</v>
      </c>
      <c r="D50" s="13">
        <v>0</v>
      </c>
      <c r="E50" s="13">
        <f t="shared" ref="E50:E51" si="1">D50-C50</f>
        <v>0</v>
      </c>
    </row>
    <row r="51" spans="1:5" x14ac:dyDescent="0.3">
      <c r="A51" s="4" t="s">
        <v>86</v>
      </c>
      <c r="B51" s="5" t="s">
        <v>87</v>
      </c>
      <c r="C51" s="13">
        <v>0</v>
      </c>
      <c r="D51" s="13">
        <v>0</v>
      </c>
      <c r="E51" s="13">
        <f t="shared" si="1"/>
        <v>0</v>
      </c>
    </row>
    <row r="52" spans="1:5" x14ac:dyDescent="0.3">
      <c r="A52" s="10" t="s">
        <v>88</v>
      </c>
      <c r="B52" s="11" t="s">
        <v>89</v>
      </c>
      <c r="C52" s="12">
        <f>SUM(C53:C56)</f>
        <v>0</v>
      </c>
      <c r="D52" s="12">
        <f>SUM(D53:D56)</f>
        <v>0</v>
      </c>
      <c r="E52" s="12">
        <f>SUM(E53:E56)</f>
        <v>0</v>
      </c>
    </row>
    <row r="53" spans="1:5" x14ac:dyDescent="0.3">
      <c r="A53" s="4" t="s">
        <v>90</v>
      </c>
      <c r="B53" s="5" t="s">
        <v>91</v>
      </c>
      <c r="C53" s="24">
        <v>0</v>
      </c>
      <c r="D53" s="13">
        <v>0</v>
      </c>
      <c r="E53" s="13">
        <f>D53-C53</f>
        <v>0</v>
      </c>
    </row>
    <row r="54" spans="1:5" x14ac:dyDescent="0.3">
      <c r="A54" s="4" t="s">
        <v>92</v>
      </c>
      <c r="B54" s="5" t="s">
        <v>93</v>
      </c>
      <c r="C54" s="13">
        <v>0</v>
      </c>
      <c r="D54" s="13">
        <v>0</v>
      </c>
      <c r="E54" s="13">
        <f t="shared" ref="E54:E56" si="2">D54-C54</f>
        <v>0</v>
      </c>
    </row>
    <row r="55" spans="1:5" x14ac:dyDescent="0.3">
      <c r="A55" s="4" t="s">
        <v>94</v>
      </c>
      <c r="B55" s="5" t="s">
        <v>95</v>
      </c>
      <c r="C55" s="13">
        <v>0</v>
      </c>
      <c r="D55" s="13">
        <v>0</v>
      </c>
      <c r="E55" s="13">
        <f t="shared" si="2"/>
        <v>0</v>
      </c>
    </row>
    <row r="56" spans="1:5" x14ac:dyDescent="0.3">
      <c r="A56" s="4" t="s">
        <v>96</v>
      </c>
      <c r="B56" s="5" t="s">
        <v>97</v>
      </c>
      <c r="C56" s="24">
        <v>0</v>
      </c>
      <c r="D56" s="13">
        <v>0</v>
      </c>
      <c r="E56" s="13">
        <f t="shared" si="2"/>
        <v>0</v>
      </c>
    </row>
    <row r="57" spans="1:5" x14ac:dyDescent="0.3">
      <c r="A57" s="10" t="s">
        <v>98</v>
      </c>
      <c r="B57" s="11" t="s">
        <v>99</v>
      </c>
      <c r="C57" s="12">
        <f>SUM(C58:C61)</f>
        <v>4211.84</v>
      </c>
      <c r="D57" s="12">
        <f>SUM(D58:D61)</f>
        <v>3284</v>
      </c>
      <c r="E57" s="12">
        <f>SUM(E58:E61)</f>
        <v>-927.84000000000015</v>
      </c>
    </row>
    <row r="58" spans="1:5" x14ac:dyDescent="0.3">
      <c r="A58" s="4" t="s">
        <v>100</v>
      </c>
      <c r="B58" s="5" t="s">
        <v>101</v>
      </c>
      <c r="C58" s="13">
        <v>2201.84</v>
      </c>
      <c r="D58" s="13">
        <v>1701</v>
      </c>
      <c r="E58" s="24">
        <f>D58-C58</f>
        <v>-500.84000000000015</v>
      </c>
    </row>
    <row r="59" spans="1:5" x14ac:dyDescent="0.3">
      <c r="A59" s="4" t="s">
        <v>102</v>
      </c>
      <c r="B59" s="5" t="s">
        <v>103</v>
      </c>
      <c r="C59" s="13">
        <v>2000</v>
      </c>
      <c r="D59" s="24">
        <v>1583</v>
      </c>
      <c r="E59" s="24">
        <f t="shared" ref="E59:E61" si="3">D59-C59</f>
        <v>-417</v>
      </c>
    </row>
    <row r="60" spans="1:5" x14ac:dyDescent="0.3">
      <c r="A60" s="4" t="s">
        <v>104</v>
      </c>
      <c r="B60" s="5" t="s">
        <v>105</v>
      </c>
      <c r="C60" s="24">
        <v>0</v>
      </c>
      <c r="D60" s="13">
        <v>0</v>
      </c>
      <c r="E60" s="24">
        <f t="shared" si="3"/>
        <v>0</v>
      </c>
    </row>
    <row r="61" spans="1:5" x14ac:dyDescent="0.3">
      <c r="A61" s="4" t="s">
        <v>106</v>
      </c>
      <c r="B61" s="5" t="s">
        <v>107</v>
      </c>
      <c r="C61" s="13">
        <v>10</v>
      </c>
      <c r="D61" s="13">
        <v>0</v>
      </c>
      <c r="E61" s="24">
        <f t="shared" si="3"/>
        <v>-10</v>
      </c>
    </row>
    <row r="62" spans="1:5" x14ac:dyDescent="0.3">
      <c r="A62" s="10" t="s">
        <v>108</v>
      </c>
      <c r="B62" s="11" t="s">
        <v>109</v>
      </c>
      <c r="C62" s="12">
        <f>SUM(C63:C64)</f>
        <v>195000</v>
      </c>
      <c r="D62" s="12">
        <f>SUM(D63:D64)</f>
        <v>77958.009999999995</v>
      </c>
      <c r="E62" s="12">
        <f>SUM(E63:E64)</f>
        <v>-117041.99</v>
      </c>
    </row>
    <row r="63" spans="1:5" x14ac:dyDescent="0.3">
      <c r="A63" s="4" t="s">
        <v>110</v>
      </c>
      <c r="B63" s="5" t="s">
        <v>111</v>
      </c>
      <c r="C63" s="13">
        <v>194000</v>
      </c>
      <c r="D63" s="13">
        <v>77958</v>
      </c>
      <c r="E63" s="13">
        <f>D63-C63</f>
        <v>-116042</v>
      </c>
    </row>
    <row r="64" spans="1:5" x14ac:dyDescent="0.3">
      <c r="A64" s="4" t="s">
        <v>112</v>
      </c>
      <c r="B64" s="5" t="s">
        <v>113</v>
      </c>
      <c r="C64" s="13">
        <v>1000</v>
      </c>
      <c r="D64" s="13">
        <v>0.01</v>
      </c>
      <c r="E64" s="13">
        <f>D64-C64</f>
        <v>-999.99</v>
      </c>
    </row>
    <row r="65" spans="1:5" x14ac:dyDescent="0.3">
      <c r="A65" s="10" t="s">
        <v>114</v>
      </c>
      <c r="B65" s="11" t="s">
        <v>115</v>
      </c>
      <c r="C65" s="12">
        <f>SUM(C66:C69)</f>
        <v>0</v>
      </c>
      <c r="D65" s="12">
        <f>SUM(D66:D69)</f>
        <v>0</v>
      </c>
      <c r="E65" s="12">
        <f>SUM(E66:E69)</f>
        <v>0</v>
      </c>
    </row>
    <row r="66" spans="1:5" x14ac:dyDescent="0.3">
      <c r="A66" s="4" t="s">
        <v>116</v>
      </c>
      <c r="B66" s="5" t="s">
        <v>117</v>
      </c>
      <c r="C66" s="13">
        <v>0</v>
      </c>
      <c r="D66" s="13">
        <v>0</v>
      </c>
      <c r="E66" s="13">
        <f>D66-C66</f>
        <v>0</v>
      </c>
    </row>
    <row r="67" spans="1:5" x14ac:dyDescent="0.3">
      <c r="A67" s="4" t="s">
        <v>118</v>
      </c>
      <c r="B67" s="5" t="s">
        <v>119</v>
      </c>
      <c r="C67" s="24">
        <v>0</v>
      </c>
      <c r="D67" s="13">
        <v>0</v>
      </c>
      <c r="E67" s="13">
        <f t="shared" ref="E67:E73" si="4">D67-C67</f>
        <v>0</v>
      </c>
    </row>
    <row r="68" spans="1:5" x14ac:dyDescent="0.3">
      <c r="A68" s="4" t="s">
        <v>120</v>
      </c>
      <c r="B68" s="5" t="s">
        <v>121</v>
      </c>
      <c r="C68" s="13">
        <v>0</v>
      </c>
      <c r="D68" s="13">
        <v>0</v>
      </c>
      <c r="E68" s="13">
        <f t="shared" si="4"/>
        <v>0</v>
      </c>
    </row>
    <row r="69" spans="1:5" x14ac:dyDescent="0.3">
      <c r="A69" s="4" t="s">
        <v>122</v>
      </c>
      <c r="B69" s="5" t="s">
        <v>123</v>
      </c>
      <c r="C69" s="13">
        <v>0</v>
      </c>
      <c r="D69" s="13">
        <v>0</v>
      </c>
      <c r="E69" s="13">
        <f t="shared" si="4"/>
        <v>0</v>
      </c>
    </row>
    <row r="70" spans="1:5" x14ac:dyDescent="0.3">
      <c r="A70" s="10" t="s">
        <v>124</v>
      </c>
      <c r="B70" s="11" t="s">
        <v>125</v>
      </c>
      <c r="C70" s="12">
        <f>SUM(C71:C73)</f>
        <v>0</v>
      </c>
      <c r="D70" s="12">
        <f>SUM(D71:D73)</f>
        <v>0</v>
      </c>
      <c r="E70" s="13">
        <f t="shared" si="4"/>
        <v>0</v>
      </c>
    </row>
    <row r="71" spans="1:5" x14ac:dyDescent="0.3">
      <c r="A71" s="4" t="s">
        <v>126</v>
      </c>
      <c r="B71" s="5" t="s">
        <v>127</v>
      </c>
      <c r="C71" s="24">
        <v>0</v>
      </c>
      <c r="D71" s="13">
        <v>0</v>
      </c>
      <c r="E71" s="13">
        <f t="shared" si="4"/>
        <v>0</v>
      </c>
    </row>
    <row r="72" spans="1:5" x14ac:dyDescent="0.3">
      <c r="A72" s="4" t="s">
        <v>128</v>
      </c>
      <c r="B72" s="5" t="s">
        <v>129</v>
      </c>
      <c r="C72" s="13">
        <v>0</v>
      </c>
      <c r="D72" s="13">
        <v>0</v>
      </c>
      <c r="E72" s="13">
        <f t="shared" si="4"/>
        <v>0</v>
      </c>
    </row>
    <row r="73" spans="1:5" x14ac:dyDescent="0.3">
      <c r="A73" s="4" t="s">
        <v>130</v>
      </c>
      <c r="B73" s="5" t="s">
        <v>131</v>
      </c>
      <c r="C73" s="24">
        <v>0</v>
      </c>
      <c r="D73" s="13">
        <v>0</v>
      </c>
      <c r="E73" s="13">
        <f t="shared" si="4"/>
        <v>0</v>
      </c>
    </row>
    <row r="74" spans="1:5" x14ac:dyDescent="0.3">
      <c r="A74" s="15"/>
      <c r="B74" s="8" t="s">
        <v>132</v>
      </c>
      <c r="C74" s="16">
        <f>C28+C31+C48+C52+C57+C62+C65+C70</f>
        <v>1133411.8399999999</v>
      </c>
      <c r="D74" s="16">
        <f>D28+D31+D48+D52+D57+D62+D65+D70</f>
        <v>833995.01</v>
      </c>
      <c r="E74" s="16">
        <f>E28+E31+E48+E52+E57+E62+E65+E70</f>
        <v>-299416.83</v>
      </c>
    </row>
    <row r="75" spans="1:5" x14ac:dyDescent="0.3">
      <c r="A75" s="25"/>
      <c r="B75" s="26"/>
      <c r="C75" s="27"/>
      <c r="D75" s="27"/>
      <c r="E75" s="27"/>
    </row>
    <row r="76" spans="1:5" x14ac:dyDescent="0.3">
      <c r="A76" s="15"/>
      <c r="B76" s="8" t="s">
        <v>133</v>
      </c>
      <c r="C76" s="16">
        <f>C20-C74</f>
        <v>8298.160000000149</v>
      </c>
      <c r="D76" s="16">
        <f>D20-D74</f>
        <v>3501.9899999999907</v>
      </c>
      <c r="E76" s="16">
        <f>E20-E74</f>
        <v>-4796.1699999999837</v>
      </c>
    </row>
    <row r="77" spans="1:5" x14ac:dyDescent="0.3">
      <c r="A77" s="25"/>
      <c r="B77" s="26"/>
      <c r="C77" s="27"/>
      <c r="D77" s="27"/>
      <c r="E77" s="27"/>
    </row>
    <row r="78" spans="1:5" x14ac:dyDescent="0.3">
      <c r="A78" s="7" t="s">
        <v>134</v>
      </c>
      <c r="B78" s="8" t="s">
        <v>135</v>
      </c>
      <c r="C78" s="16">
        <f>C81-C79</f>
        <v>0</v>
      </c>
      <c r="D78" s="16">
        <f>D81-D79</f>
        <v>0</v>
      </c>
      <c r="E78" s="16">
        <f>E81-E79</f>
        <v>0</v>
      </c>
    </row>
    <row r="79" spans="1:5" x14ac:dyDescent="0.3">
      <c r="A79" s="10" t="s">
        <v>136</v>
      </c>
      <c r="B79" s="11" t="s">
        <v>137</v>
      </c>
      <c r="C79" s="12">
        <f>C80</f>
        <v>0</v>
      </c>
      <c r="D79" s="12">
        <f>D80</f>
        <v>0</v>
      </c>
      <c r="E79" s="12">
        <f>E80</f>
        <v>0</v>
      </c>
    </row>
    <row r="80" spans="1:5" x14ac:dyDescent="0.3">
      <c r="A80" s="4" t="s">
        <v>138</v>
      </c>
      <c r="B80" s="5" t="s">
        <v>139</v>
      </c>
      <c r="C80" s="13">
        <v>0</v>
      </c>
      <c r="D80" s="13">
        <v>0</v>
      </c>
      <c r="E80" s="13">
        <f>D80-C80</f>
        <v>0</v>
      </c>
    </row>
    <row r="81" spans="1:5" x14ac:dyDescent="0.3">
      <c r="A81" s="10" t="s">
        <v>140</v>
      </c>
      <c r="B81" s="11" t="s">
        <v>141</v>
      </c>
      <c r="C81" s="12">
        <f>SUM(C82:C84)</f>
        <v>0</v>
      </c>
      <c r="D81" s="12">
        <f>SUM(D82:D84)</f>
        <v>0</v>
      </c>
      <c r="E81" s="12">
        <f>SUM(E82:E84)</f>
        <v>0</v>
      </c>
    </row>
    <row r="82" spans="1:5" x14ac:dyDescent="0.3">
      <c r="A82" s="4" t="s">
        <v>142</v>
      </c>
      <c r="B82" s="5" t="s">
        <v>143</v>
      </c>
      <c r="C82" s="24">
        <v>0</v>
      </c>
      <c r="D82" s="13">
        <v>0</v>
      </c>
      <c r="E82" s="13">
        <f>D82-C82</f>
        <v>0</v>
      </c>
    </row>
    <row r="83" spans="1:5" x14ac:dyDescent="0.3">
      <c r="A83" s="4" t="s">
        <v>144</v>
      </c>
      <c r="B83" s="5" t="s">
        <v>145</v>
      </c>
      <c r="C83" s="13">
        <v>0</v>
      </c>
      <c r="D83" s="13">
        <v>0</v>
      </c>
      <c r="E83" s="13">
        <f>D83-C83</f>
        <v>0</v>
      </c>
    </row>
    <row r="84" spans="1:5" x14ac:dyDescent="0.3">
      <c r="A84" s="4" t="s">
        <v>146</v>
      </c>
      <c r="B84" s="5" t="s">
        <v>147</v>
      </c>
      <c r="C84" s="24">
        <v>0</v>
      </c>
      <c r="D84" s="13">
        <v>0</v>
      </c>
      <c r="E84" s="13">
        <f>D84-C84</f>
        <v>0</v>
      </c>
    </row>
    <row r="85" spans="1:5" x14ac:dyDescent="0.3">
      <c r="A85" s="7" t="s">
        <v>148</v>
      </c>
      <c r="B85" s="8" t="s">
        <v>149</v>
      </c>
      <c r="C85" s="16">
        <f>C88-C86</f>
        <v>0</v>
      </c>
      <c r="D85" s="16">
        <f t="shared" ref="D85:E85" si="5">D88-D86</f>
        <v>0</v>
      </c>
      <c r="E85" s="16">
        <f t="shared" si="5"/>
        <v>0</v>
      </c>
    </row>
    <row r="86" spans="1:5" x14ac:dyDescent="0.3">
      <c r="A86" s="10" t="s">
        <v>150</v>
      </c>
      <c r="B86" s="11" t="s">
        <v>151</v>
      </c>
      <c r="C86" s="12">
        <f>C87</f>
        <v>0</v>
      </c>
      <c r="D86" s="12">
        <f>SUM(D87:D90)</f>
        <v>0</v>
      </c>
      <c r="E86" s="12">
        <f>SUM(E87:E90)</f>
        <v>0</v>
      </c>
    </row>
    <row r="87" spans="1:5" x14ac:dyDescent="0.3">
      <c r="A87" s="4" t="s">
        <v>152</v>
      </c>
      <c r="B87" s="5" t="s">
        <v>153</v>
      </c>
      <c r="C87" s="13">
        <v>0</v>
      </c>
      <c r="D87" s="13">
        <v>0</v>
      </c>
      <c r="E87" s="13">
        <f>D87-C87</f>
        <v>0</v>
      </c>
    </row>
    <row r="88" spans="1:5" x14ac:dyDescent="0.3">
      <c r="A88" s="4" t="s">
        <v>154</v>
      </c>
      <c r="B88" s="5" t="s">
        <v>155</v>
      </c>
      <c r="C88" s="24">
        <v>0</v>
      </c>
      <c r="D88" s="13">
        <v>0</v>
      </c>
      <c r="E88" s="13">
        <f>D88-C88</f>
        <v>0</v>
      </c>
    </row>
    <row r="89" spans="1:5" x14ac:dyDescent="0.3">
      <c r="A89" s="7" t="s">
        <v>156</v>
      </c>
      <c r="B89" s="8" t="s">
        <v>157</v>
      </c>
      <c r="C89" s="16">
        <f>C92-C90</f>
        <v>0</v>
      </c>
      <c r="D89" s="16">
        <f t="shared" ref="D89:E89" si="6">D92-D90</f>
        <v>0</v>
      </c>
      <c r="E89" s="16">
        <f t="shared" si="6"/>
        <v>0</v>
      </c>
    </row>
    <row r="90" spans="1:5" x14ac:dyDescent="0.3">
      <c r="A90" s="10" t="s">
        <v>158</v>
      </c>
      <c r="B90" s="11" t="s">
        <v>159</v>
      </c>
      <c r="C90" s="12">
        <f>SUM(C91:C94)</f>
        <v>0</v>
      </c>
      <c r="D90" s="12">
        <f>SUM(D91:D94)</f>
        <v>0</v>
      </c>
      <c r="E90" s="12">
        <f>SUM(E91:E94)</f>
        <v>0</v>
      </c>
    </row>
    <row r="91" spans="1:5" x14ac:dyDescent="0.3">
      <c r="A91" s="4" t="s">
        <v>160</v>
      </c>
      <c r="B91" s="5" t="s">
        <v>161</v>
      </c>
      <c r="C91" s="13">
        <v>0</v>
      </c>
      <c r="D91" s="13">
        <v>0</v>
      </c>
      <c r="E91" s="13">
        <f>D91-C91</f>
        <v>0</v>
      </c>
    </row>
    <row r="92" spans="1:5" x14ac:dyDescent="0.3">
      <c r="A92" s="4" t="s">
        <v>162</v>
      </c>
      <c r="B92" s="5" t="s">
        <v>163</v>
      </c>
      <c r="C92" s="24">
        <v>0</v>
      </c>
      <c r="D92" s="13">
        <v>0</v>
      </c>
      <c r="E92" s="13">
        <f>D92-C92</f>
        <v>0</v>
      </c>
    </row>
    <row r="93" spans="1:5" x14ac:dyDescent="0.3">
      <c r="A93" s="4" t="s">
        <v>164</v>
      </c>
      <c r="B93" s="5" t="s">
        <v>165</v>
      </c>
      <c r="C93" s="13">
        <v>0</v>
      </c>
      <c r="D93" s="13">
        <v>0</v>
      </c>
      <c r="E93" s="13">
        <f>D93-C93</f>
        <v>0</v>
      </c>
    </row>
    <row r="94" spans="1:5" x14ac:dyDescent="0.3">
      <c r="A94" s="4" t="s">
        <v>166</v>
      </c>
      <c r="B94" s="5" t="s">
        <v>181</v>
      </c>
      <c r="C94" s="24">
        <v>0</v>
      </c>
      <c r="D94" s="13">
        <v>0</v>
      </c>
      <c r="E94" s="13">
        <f>D94-C94</f>
        <v>0</v>
      </c>
    </row>
    <row r="95" spans="1:5" x14ac:dyDescent="0.3">
      <c r="A95" s="10" t="s">
        <v>167</v>
      </c>
      <c r="B95" s="11" t="s">
        <v>168</v>
      </c>
      <c r="C95" s="12">
        <f>SUM(C96:C99)</f>
        <v>0</v>
      </c>
      <c r="D95" s="12">
        <f>SUM(D96:D99)</f>
        <v>0</v>
      </c>
      <c r="E95" s="12">
        <f>SUM(E96:E99)</f>
        <v>0</v>
      </c>
    </row>
    <row r="96" spans="1:5" x14ac:dyDescent="0.3">
      <c r="A96" s="4" t="s">
        <v>169</v>
      </c>
      <c r="B96" s="5" t="s">
        <v>170</v>
      </c>
      <c r="C96" s="13">
        <v>0</v>
      </c>
      <c r="D96" s="13">
        <v>0</v>
      </c>
      <c r="E96" s="13">
        <f>D96-C96</f>
        <v>0</v>
      </c>
    </row>
    <row r="97" spans="1:6" x14ac:dyDescent="0.3">
      <c r="A97" s="4" t="s">
        <v>171</v>
      </c>
      <c r="B97" s="5" t="s">
        <v>172</v>
      </c>
      <c r="C97" s="24">
        <v>0</v>
      </c>
      <c r="D97" s="13">
        <v>0</v>
      </c>
      <c r="E97" s="13">
        <f>D97-C97</f>
        <v>0</v>
      </c>
    </row>
    <row r="98" spans="1:6" x14ac:dyDescent="0.3">
      <c r="A98" s="4" t="s">
        <v>173</v>
      </c>
      <c r="B98" s="5" t="s">
        <v>174</v>
      </c>
      <c r="C98" s="13">
        <v>0</v>
      </c>
      <c r="D98" s="13">
        <v>0</v>
      </c>
      <c r="E98" s="13">
        <f>D98-C98</f>
        <v>0</v>
      </c>
    </row>
    <row r="99" spans="1:6" x14ac:dyDescent="0.3">
      <c r="A99" s="4" t="s">
        <v>175</v>
      </c>
      <c r="B99" s="5" t="s">
        <v>176</v>
      </c>
      <c r="C99" s="24">
        <v>0</v>
      </c>
      <c r="D99" s="13">
        <v>0</v>
      </c>
      <c r="E99" s="13">
        <f>D99-C99</f>
        <v>0</v>
      </c>
    </row>
    <row r="100" spans="1:6" x14ac:dyDescent="0.3">
      <c r="A100" s="7"/>
      <c r="B100" s="8" t="s">
        <v>177</v>
      </c>
      <c r="C100" s="16">
        <f>C20-C74-C78-C85-C89</f>
        <v>8298.160000000149</v>
      </c>
      <c r="D100" s="16">
        <f>D20-D74-D78-D85-D89</f>
        <v>3501.9899999999907</v>
      </c>
      <c r="E100" s="16">
        <f>E20-E74-E78-E85-E89</f>
        <v>-4796.1699999999837</v>
      </c>
    </row>
    <row r="102" spans="1:6" x14ac:dyDescent="0.3">
      <c r="A102" s="7" t="s">
        <v>178</v>
      </c>
      <c r="B102" s="8" t="s">
        <v>179</v>
      </c>
      <c r="C102" s="16">
        <v>8298.16</v>
      </c>
      <c r="D102" s="16">
        <v>3502</v>
      </c>
      <c r="E102" s="16">
        <f>D102-C102</f>
        <v>-4796.16</v>
      </c>
      <c r="F102" s="22"/>
    </row>
    <row r="104" spans="1:6" x14ac:dyDescent="0.3">
      <c r="A104" s="7"/>
      <c r="B104" s="8" t="s">
        <v>180</v>
      </c>
      <c r="C104" s="16">
        <f>C107-C105</f>
        <v>0</v>
      </c>
      <c r="D104" s="16">
        <f t="shared" ref="D104:E104" si="7">D107-D105</f>
        <v>0</v>
      </c>
      <c r="E104" s="16">
        <f t="shared" si="7"/>
        <v>0</v>
      </c>
    </row>
  </sheetData>
  <mergeCells count="1">
    <mergeCell ref="A1:E1"/>
  </mergeCells>
  <pageMargins left="0.15748031496062992" right="0.15748031496062992" top="0.82677165354330717" bottom="0.74803149606299213" header="0.31496062992125984" footer="0.31496062992125984"/>
  <pageSetup paperSize="9" scale="90" orientation="portrait" r:id="rId1"/>
  <headerFooter>
    <oddHeader>&amp;CSERVIZIO RISTORAZIONE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8" zoomScale="190" zoomScaleNormal="190" workbookViewId="0">
      <selection activeCell="C62" sqref="C62"/>
    </sheetView>
  </sheetViews>
  <sheetFormatPr defaultColWidth="9.1796875" defaultRowHeight="13" x14ac:dyDescent="0.3"/>
  <cols>
    <col min="1" max="1" width="8.453125" style="3" bestFit="1" customWidth="1"/>
    <col min="2" max="2" width="58.1796875" style="3" customWidth="1"/>
    <col min="3" max="5" width="13.81640625" style="3" customWidth="1"/>
    <col min="6" max="16384" width="9.1796875" style="3"/>
  </cols>
  <sheetData>
    <row r="1" spans="1:5" x14ac:dyDescent="0.3">
      <c r="A1" s="78" t="s">
        <v>212</v>
      </c>
      <c r="B1" s="79"/>
      <c r="C1" s="79"/>
      <c r="D1" s="80"/>
      <c r="E1" s="81"/>
    </row>
    <row r="2" spans="1:5" x14ac:dyDescent="0.3">
      <c r="A2" s="4"/>
      <c r="B2" s="5"/>
      <c r="C2" s="6" t="s">
        <v>0</v>
      </c>
      <c r="D2" s="6" t="s">
        <v>1</v>
      </c>
      <c r="E2" s="6" t="s">
        <v>2</v>
      </c>
    </row>
    <row r="3" spans="1:5" x14ac:dyDescent="0.3">
      <c r="A3" s="7" t="s">
        <v>3</v>
      </c>
      <c r="B3" s="8" t="s">
        <v>4</v>
      </c>
      <c r="C3" s="9"/>
      <c r="D3" s="9"/>
      <c r="E3" s="9"/>
    </row>
    <row r="4" spans="1:5" x14ac:dyDescent="0.3">
      <c r="A4" s="10" t="s">
        <v>5</v>
      </c>
      <c r="B4" s="11" t="s">
        <v>6</v>
      </c>
      <c r="C4" s="12">
        <f>SUM(C5)</f>
        <v>2688000</v>
      </c>
      <c r="D4" s="12">
        <f>SUM(D5)</f>
        <v>2645603</v>
      </c>
      <c r="E4" s="12">
        <f>SUM(E5)</f>
        <v>-42397</v>
      </c>
    </row>
    <row r="5" spans="1:5" x14ac:dyDescent="0.3">
      <c r="A5" s="4" t="s">
        <v>7</v>
      </c>
      <c r="B5" s="5" t="s">
        <v>8</v>
      </c>
      <c r="C5" s="13">
        <v>2688000</v>
      </c>
      <c r="D5" s="13">
        <v>2645603</v>
      </c>
      <c r="E5" s="13">
        <f>D5-C5</f>
        <v>-42397</v>
      </c>
    </row>
    <row r="6" spans="1:5" x14ac:dyDescent="0.3">
      <c r="A6" s="10" t="s">
        <v>9</v>
      </c>
      <c r="B6" s="11" t="s">
        <v>10</v>
      </c>
      <c r="C6" s="12">
        <f>SUM(C7:C10)</f>
        <v>0</v>
      </c>
      <c r="D6" s="12">
        <f>SUM(D7:D10)</f>
        <v>0</v>
      </c>
      <c r="E6" s="12">
        <f>SUM(E7:E10)</f>
        <v>0</v>
      </c>
    </row>
    <row r="7" spans="1:5" x14ac:dyDescent="0.3">
      <c r="A7" s="4" t="s">
        <v>11</v>
      </c>
      <c r="B7" s="5" t="s">
        <v>12</v>
      </c>
      <c r="C7" s="13">
        <v>0</v>
      </c>
      <c r="D7" s="13">
        <v>0</v>
      </c>
      <c r="E7" s="13">
        <f>D7-C7</f>
        <v>0</v>
      </c>
    </row>
    <row r="8" spans="1:5" x14ac:dyDescent="0.3">
      <c r="A8" s="4" t="s">
        <v>13</v>
      </c>
      <c r="B8" s="5" t="s">
        <v>14</v>
      </c>
      <c r="C8" s="13">
        <v>0</v>
      </c>
      <c r="D8" s="13">
        <v>0</v>
      </c>
      <c r="E8" s="13">
        <f>D8-C8</f>
        <v>0</v>
      </c>
    </row>
    <row r="9" spans="1:5" x14ac:dyDescent="0.3">
      <c r="A9" s="4" t="s">
        <v>15</v>
      </c>
      <c r="B9" s="5" t="s">
        <v>16</v>
      </c>
      <c r="C9" s="13">
        <v>0</v>
      </c>
      <c r="D9" s="13">
        <v>0</v>
      </c>
      <c r="E9" s="13">
        <f>D9-C9</f>
        <v>0</v>
      </c>
    </row>
    <row r="10" spans="1:5" x14ac:dyDescent="0.3">
      <c r="A10" s="4" t="s">
        <v>17</v>
      </c>
      <c r="B10" s="5" t="s">
        <v>18</v>
      </c>
      <c r="C10" s="13">
        <v>0</v>
      </c>
      <c r="D10" s="13">
        <v>0</v>
      </c>
      <c r="E10" s="13">
        <f>D10-C10</f>
        <v>0</v>
      </c>
    </row>
    <row r="11" spans="1:5" x14ac:dyDescent="0.3">
      <c r="A11" s="10" t="s">
        <v>19</v>
      </c>
      <c r="B11" s="11" t="s">
        <v>20</v>
      </c>
      <c r="C11" s="12">
        <f>SUM(C12:C14)</f>
        <v>15065045.85</v>
      </c>
      <c r="D11" s="12">
        <f>SUM(D12:D14)</f>
        <v>6167882</v>
      </c>
      <c r="E11" s="12">
        <f>SUM(E12:E14)</f>
        <v>-8897163.8499999996</v>
      </c>
    </row>
    <row r="12" spans="1:5" x14ac:dyDescent="0.3">
      <c r="A12" s="14" t="s">
        <v>21</v>
      </c>
      <c r="B12" s="5" t="s">
        <v>22</v>
      </c>
      <c r="C12" s="13">
        <v>15065045.85</v>
      </c>
      <c r="D12" s="13">
        <v>6167882</v>
      </c>
      <c r="E12" s="13">
        <f>D12-C12</f>
        <v>-8897163.8499999996</v>
      </c>
    </row>
    <row r="13" spans="1:5" x14ac:dyDescent="0.3">
      <c r="A13" s="4" t="s">
        <v>23</v>
      </c>
      <c r="B13" s="5" t="s">
        <v>24</v>
      </c>
      <c r="C13" s="13">
        <v>0</v>
      </c>
      <c r="D13" s="13">
        <v>0</v>
      </c>
      <c r="E13" s="13">
        <f>D13-C13</f>
        <v>0</v>
      </c>
    </row>
    <row r="14" spans="1:5" x14ac:dyDescent="0.3">
      <c r="A14" s="4" t="s">
        <v>25</v>
      </c>
      <c r="B14" s="5" t="s">
        <v>26</v>
      </c>
      <c r="C14" s="13">
        <v>0</v>
      </c>
      <c r="D14" s="13">
        <v>0</v>
      </c>
      <c r="E14" s="13">
        <f>D14-C14</f>
        <v>0</v>
      </c>
    </row>
    <row r="15" spans="1:5" x14ac:dyDescent="0.3">
      <c r="A15" s="10" t="s">
        <v>27</v>
      </c>
      <c r="B15" s="11" t="s">
        <v>28</v>
      </c>
      <c r="C15" s="12">
        <f>SUM(C16:C19)</f>
        <v>296000</v>
      </c>
      <c r="D15" s="12">
        <f>SUM(D16:D19)</f>
        <v>239526</v>
      </c>
      <c r="E15" s="12">
        <f>SUM(E16:E19)</f>
        <v>-56474</v>
      </c>
    </row>
    <row r="16" spans="1:5" x14ac:dyDescent="0.3">
      <c r="A16" s="4" t="s">
        <v>29</v>
      </c>
      <c r="B16" s="5" t="s">
        <v>30</v>
      </c>
      <c r="C16" s="13">
        <v>0</v>
      </c>
      <c r="D16" s="13">
        <v>0</v>
      </c>
      <c r="E16" s="13">
        <f>D16-C16</f>
        <v>0</v>
      </c>
    </row>
    <row r="17" spans="1:5" x14ac:dyDescent="0.3">
      <c r="A17" s="4" t="s">
        <v>31</v>
      </c>
      <c r="B17" s="5" t="s">
        <v>32</v>
      </c>
      <c r="C17" s="13">
        <v>1000</v>
      </c>
      <c r="D17" s="13">
        <v>51</v>
      </c>
      <c r="E17" s="13">
        <f>D17-C17</f>
        <v>-949</v>
      </c>
    </row>
    <row r="18" spans="1:5" x14ac:dyDescent="0.3">
      <c r="A18" s="4" t="s">
        <v>33</v>
      </c>
      <c r="B18" s="5" t="s">
        <v>34</v>
      </c>
      <c r="C18" s="13">
        <v>294000</v>
      </c>
      <c r="D18" s="13">
        <v>238579</v>
      </c>
      <c r="E18" s="13">
        <f>D18-C18</f>
        <v>-55421</v>
      </c>
    </row>
    <row r="19" spans="1:5" x14ac:dyDescent="0.3">
      <c r="A19" s="4" t="s">
        <v>35</v>
      </c>
      <c r="B19" s="5" t="s">
        <v>36</v>
      </c>
      <c r="C19" s="13">
        <v>1000</v>
      </c>
      <c r="D19" s="13">
        <v>896</v>
      </c>
      <c r="E19" s="13">
        <f>D19-C19</f>
        <v>-104</v>
      </c>
    </row>
    <row r="20" spans="1:5" x14ac:dyDescent="0.3">
      <c r="A20" s="15"/>
      <c r="B20" s="8" t="s">
        <v>37</v>
      </c>
      <c r="C20" s="16">
        <f>C4+C6+C11+C15</f>
        <v>18049045.850000001</v>
      </c>
      <c r="D20" s="16">
        <f>D4+D6+D11+D15</f>
        <v>9053011</v>
      </c>
      <c r="E20" s="16">
        <f>E4+E6+E11+E15</f>
        <v>-8996034.8499999996</v>
      </c>
    </row>
    <row r="21" spans="1:5" x14ac:dyDescent="0.3">
      <c r="A21" s="17"/>
      <c r="B21" s="17">
        <v>36001</v>
      </c>
      <c r="C21" s="18"/>
      <c r="D21" s="19">
        <v>1008</v>
      </c>
    </row>
    <row r="22" spans="1:5" x14ac:dyDescent="0.3">
      <c r="A22" s="20"/>
      <c r="B22" s="20"/>
      <c r="C22" s="21"/>
      <c r="D22" s="22">
        <f>SUM(D20:D21)</f>
        <v>9054019</v>
      </c>
    </row>
    <row r="26" spans="1:5" x14ac:dyDescent="0.3">
      <c r="A26" s="4"/>
      <c r="B26" s="5"/>
      <c r="C26" s="6" t="s">
        <v>0</v>
      </c>
      <c r="D26" s="6" t="s">
        <v>1</v>
      </c>
      <c r="E26" s="6" t="s">
        <v>2</v>
      </c>
    </row>
    <row r="27" spans="1:5" x14ac:dyDescent="0.3">
      <c r="A27" s="7" t="s">
        <v>38</v>
      </c>
      <c r="B27" s="8" t="s">
        <v>39</v>
      </c>
      <c r="C27" s="23"/>
      <c r="D27" s="23"/>
      <c r="E27" s="23"/>
    </row>
    <row r="28" spans="1:5" x14ac:dyDescent="0.3">
      <c r="A28" s="10" t="s">
        <v>40</v>
      </c>
      <c r="B28" s="10" t="s">
        <v>41</v>
      </c>
      <c r="C28" s="12">
        <f>C29+C30</f>
        <v>2000</v>
      </c>
      <c r="D28" s="12">
        <f>D29+D30</f>
        <v>0</v>
      </c>
      <c r="E28" s="12">
        <f>E29+E30</f>
        <v>-2000</v>
      </c>
    </row>
    <row r="29" spans="1:5" x14ac:dyDescent="0.3">
      <c r="A29" s="4" t="s">
        <v>42</v>
      </c>
      <c r="B29" s="5" t="s">
        <v>43</v>
      </c>
      <c r="C29" s="13">
        <v>0</v>
      </c>
      <c r="D29" s="13">
        <v>0</v>
      </c>
      <c r="E29" s="13">
        <f>D29-C29</f>
        <v>0</v>
      </c>
    </row>
    <row r="30" spans="1:5" x14ac:dyDescent="0.3">
      <c r="A30" s="4" t="s">
        <v>44</v>
      </c>
      <c r="B30" s="5" t="s">
        <v>45</v>
      </c>
      <c r="C30" s="13">
        <v>2000</v>
      </c>
      <c r="D30" s="13">
        <v>0</v>
      </c>
      <c r="E30" s="13">
        <f>D30-C30</f>
        <v>-2000</v>
      </c>
    </row>
    <row r="31" spans="1:5" x14ac:dyDescent="0.3">
      <c r="A31" s="10" t="s">
        <v>46</v>
      </c>
      <c r="B31" s="11" t="s">
        <v>47</v>
      </c>
      <c r="C31" s="12">
        <f>SUM(C32:C47)</f>
        <v>136094.51</v>
      </c>
      <c r="D31" s="12">
        <f>SUM(D32:D47)</f>
        <v>107015</v>
      </c>
      <c r="E31" s="12">
        <f>SUM(E32:E47)</f>
        <v>-29079.510000000002</v>
      </c>
    </row>
    <row r="32" spans="1:5" x14ac:dyDescent="0.3">
      <c r="A32" s="4" t="s">
        <v>48</v>
      </c>
      <c r="B32" s="5" t="s">
        <v>49</v>
      </c>
      <c r="C32" s="24">
        <v>0</v>
      </c>
      <c r="D32" s="13">
        <v>0</v>
      </c>
      <c r="E32" s="13">
        <f t="shared" ref="E32:E47" si="0">D32-C32</f>
        <v>0</v>
      </c>
    </row>
    <row r="33" spans="1:5" x14ac:dyDescent="0.3">
      <c r="A33" s="4" t="s">
        <v>50</v>
      </c>
      <c r="B33" s="5" t="s">
        <v>51</v>
      </c>
      <c r="C33" s="13">
        <v>2500</v>
      </c>
      <c r="D33" s="13">
        <v>834</v>
      </c>
      <c r="E33" s="13">
        <f t="shared" si="0"/>
        <v>-1666</v>
      </c>
    </row>
    <row r="34" spans="1:5" x14ac:dyDescent="0.3">
      <c r="A34" s="4" t="s">
        <v>52</v>
      </c>
      <c r="B34" s="5" t="s">
        <v>53</v>
      </c>
      <c r="C34" s="13">
        <v>3000</v>
      </c>
      <c r="D34" s="13">
        <v>1526</v>
      </c>
      <c r="E34" s="13">
        <f t="shared" si="0"/>
        <v>-1474</v>
      </c>
    </row>
    <row r="35" spans="1:5" x14ac:dyDescent="0.3">
      <c r="A35" s="4" t="s">
        <v>54</v>
      </c>
      <c r="B35" s="5" t="s">
        <v>55</v>
      </c>
      <c r="C35" s="13">
        <v>0</v>
      </c>
      <c r="D35" s="13">
        <v>0</v>
      </c>
      <c r="E35" s="13">
        <f t="shared" si="0"/>
        <v>0</v>
      </c>
    </row>
    <row r="36" spans="1:5" x14ac:dyDescent="0.3">
      <c r="A36" s="4" t="s">
        <v>56</v>
      </c>
      <c r="B36" s="5" t="s">
        <v>57</v>
      </c>
      <c r="C36" s="24">
        <v>0</v>
      </c>
      <c r="D36" s="13">
        <v>0</v>
      </c>
      <c r="E36" s="13">
        <f t="shared" si="0"/>
        <v>0</v>
      </c>
    </row>
    <row r="37" spans="1:5" x14ac:dyDescent="0.3">
      <c r="A37" s="4" t="s">
        <v>58</v>
      </c>
      <c r="B37" s="5" t="s">
        <v>59</v>
      </c>
      <c r="C37" s="13">
        <v>0</v>
      </c>
      <c r="D37" s="13">
        <v>0</v>
      </c>
      <c r="E37" s="13">
        <f t="shared" si="0"/>
        <v>0</v>
      </c>
    </row>
    <row r="38" spans="1:5" x14ac:dyDescent="0.3">
      <c r="A38" s="4" t="s">
        <v>60</v>
      </c>
      <c r="B38" s="5" t="s">
        <v>61</v>
      </c>
      <c r="C38" s="24">
        <v>0</v>
      </c>
      <c r="D38" s="13">
        <v>0</v>
      </c>
      <c r="E38" s="13">
        <f t="shared" si="0"/>
        <v>0</v>
      </c>
    </row>
    <row r="39" spans="1:5" x14ac:dyDescent="0.3">
      <c r="A39" s="4" t="s">
        <v>62</v>
      </c>
      <c r="B39" s="5" t="s">
        <v>63</v>
      </c>
      <c r="C39" s="24">
        <v>0</v>
      </c>
      <c r="D39" s="13">
        <v>0</v>
      </c>
      <c r="E39" s="13">
        <f t="shared" si="0"/>
        <v>0</v>
      </c>
    </row>
    <row r="40" spans="1:5" x14ac:dyDescent="0.3">
      <c r="A40" s="4" t="s">
        <v>64</v>
      </c>
      <c r="B40" s="5" t="s">
        <v>65</v>
      </c>
      <c r="C40" s="13">
        <v>0</v>
      </c>
      <c r="D40" s="13">
        <v>0</v>
      </c>
      <c r="E40" s="13">
        <f t="shared" si="0"/>
        <v>0</v>
      </c>
    </row>
    <row r="41" spans="1:5" x14ac:dyDescent="0.3">
      <c r="A41" s="4" t="s">
        <v>66</v>
      </c>
      <c r="B41" s="5" t="s">
        <v>67</v>
      </c>
      <c r="C41" s="24">
        <v>15000</v>
      </c>
      <c r="D41" s="13">
        <v>5888</v>
      </c>
      <c r="E41" s="13">
        <f t="shared" si="0"/>
        <v>-9112</v>
      </c>
    </row>
    <row r="42" spans="1:5" x14ac:dyDescent="0.3">
      <c r="A42" s="4" t="s">
        <v>68</v>
      </c>
      <c r="B42" s="5" t="s">
        <v>69</v>
      </c>
      <c r="C42" s="24">
        <v>0</v>
      </c>
      <c r="D42" s="13">
        <v>0</v>
      </c>
      <c r="E42" s="13">
        <f t="shared" si="0"/>
        <v>0</v>
      </c>
    </row>
    <row r="43" spans="1:5" x14ac:dyDescent="0.3">
      <c r="A43" s="4" t="s">
        <v>70</v>
      </c>
      <c r="B43" s="5" t="s">
        <v>71</v>
      </c>
      <c r="C43" s="24">
        <v>0</v>
      </c>
      <c r="D43" s="13">
        <v>0</v>
      </c>
      <c r="E43" s="13">
        <f t="shared" si="0"/>
        <v>0</v>
      </c>
    </row>
    <row r="44" spans="1:5" x14ac:dyDescent="0.3">
      <c r="A44" s="4" t="s">
        <v>72</v>
      </c>
      <c r="B44" s="5" t="s">
        <v>73</v>
      </c>
      <c r="C44" s="24">
        <v>700</v>
      </c>
      <c r="D44" s="13">
        <v>311</v>
      </c>
      <c r="E44" s="13">
        <f t="shared" si="0"/>
        <v>-389</v>
      </c>
    </row>
    <row r="45" spans="1:5" x14ac:dyDescent="0.3">
      <c r="A45" s="4" t="s">
        <v>74</v>
      </c>
      <c r="B45" s="5" t="s">
        <v>75</v>
      </c>
      <c r="C45" s="13">
        <v>0</v>
      </c>
      <c r="D45" s="13">
        <v>50</v>
      </c>
      <c r="E45" s="13">
        <f t="shared" si="0"/>
        <v>50</v>
      </c>
    </row>
    <row r="46" spans="1:5" x14ac:dyDescent="0.3">
      <c r="A46" s="4" t="s">
        <v>76</v>
      </c>
      <c r="B46" s="5" t="s">
        <v>77</v>
      </c>
      <c r="C46" s="13">
        <v>112000</v>
      </c>
      <c r="D46" s="13">
        <v>97528</v>
      </c>
      <c r="E46" s="13">
        <f t="shared" si="0"/>
        <v>-14472</v>
      </c>
    </row>
    <row r="47" spans="1:5" x14ac:dyDescent="0.3">
      <c r="A47" s="4" t="s">
        <v>78</v>
      </c>
      <c r="B47" s="5" t="s">
        <v>79</v>
      </c>
      <c r="C47" s="13">
        <v>2894.51</v>
      </c>
      <c r="D47" s="13">
        <v>878</v>
      </c>
      <c r="E47" s="13">
        <f t="shared" si="0"/>
        <v>-2016.5100000000002</v>
      </c>
    </row>
    <row r="48" spans="1:5" x14ac:dyDescent="0.3">
      <c r="A48" s="10" t="s">
        <v>80</v>
      </c>
      <c r="B48" s="11" t="s">
        <v>81</v>
      </c>
      <c r="C48" s="12">
        <f>SUM(C49:C51)</f>
        <v>0</v>
      </c>
      <c r="D48" s="12">
        <f>SUM(D49:D51)</f>
        <v>0</v>
      </c>
      <c r="E48" s="12">
        <f>SUM(E49:E51)</f>
        <v>0</v>
      </c>
    </row>
    <row r="49" spans="1:5" x14ac:dyDescent="0.3">
      <c r="A49" s="4" t="s">
        <v>82</v>
      </c>
      <c r="B49" s="5" t="s">
        <v>83</v>
      </c>
      <c r="C49" s="24">
        <v>0</v>
      </c>
      <c r="D49" s="13">
        <v>0</v>
      </c>
      <c r="E49" s="13">
        <f>D49-C49</f>
        <v>0</v>
      </c>
    </row>
    <row r="50" spans="1:5" x14ac:dyDescent="0.3">
      <c r="A50" s="4" t="s">
        <v>84</v>
      </c>
      <c r="B50" s="5" t="s">
        <v>85</v>
      </c>
      <c r="C50" s="13">
        <v>0</v>
      </c>
      <c r="D50" s="13">
        <v>0</v>
      </c>
      <c r="E50" s="13">
        <f t="shared" ref="E50:E51" si="1">D50-C50</f>
        <v>0</v>
      </c>
    </row>
    <row r="51" spans="1:5" x14ac:dyDescent="0.3">
      <c r="A51" s="4" t="s">
        <v>86</v>
      </c>
      <c r="B51" s="5" t="s">
        <v>87</v>
      </c>
      <c r="C51" s="13">
        <v>0</v>
      </c>
      <c r="D51" s="13">
        <v>0</v>
      </c>
      <c r="E51" s="13">
        <f t="shared" si="1"/>
        <v>0</v>
      </c>
    </row>
    <row r="52" spans="1:5" x14ac:dyDescent="0.3">
      <c r="A52" s="10" t="s">
        <v>88</v>
      </c>
      <c r="B52" s="11" t="s">
        <v>89</v>
      </c>
      <c r="C52" s="12">
        <f>SUM(C53:C56)</f>
        <v>0</v>
      </c>
      <c r="D52" s="12">
        <f>SUM(D53:D56)</f>
        <v>0</v>
      </c>
      <c r="E52" s="12">
        <f>SUM(E53:E56)</f>
        <v>0</v>
      </c>
    </row>
    <row r="53" spans="1:5" x14ac:dyDescent="0.3">
      <c r="A53" s="4" t="s">
        <v>90</v>
      </c>
      <c r="B53" s="5" t="s">
        <v>91</v>
      </c>
      <c r="C53" s="24">
        <v>0</v>
      </c>
      <c r="D53" s="13">
        <v>0</v>
      </c>
      <c r="E53" s="13">
        <f>D53-C53</f>
        <v>0</v>
      </c>
    </row>
    <row r="54" spans="1:5" x14ac:dyDescent="0.3">
      <c r="A54" s="4" t="s">
        <v>92</v>
      </c>
      <c r="B54" s="5" t="s">
        <v>93</v>
      </c>
      <c r="C54" s="13">
        <v>0</v>
      </c>
      <c r="D54" s="13">
        <v>0</v>
      </c>
      <c r="E54" s="13">
        <f t="shared" ref="E54:E56" si="2">D54-C54</f>
        <v>0</v>
      </c>
    </row>
    <row r="55" spans="1:5" x14ac:dyDescent="0.3">
      <c r="A55" s="4" t="s">
        <v>94</v>
      </c>
      <c r="B55" s="5" t="s">
        <v>95</v>
      </c>
      <c r="C55" s="13">
        <v>0</v>
      </c>
      <c r="D55" s="13">
        <v>0</v>
      </c>
      <c r="E55" s="13">
        <f t="shared" si="2"/>
        <v>0</v>
      </c>
    </row>
    <row r="56" spans="1:5" x14ac:dyDescent="0.3">
      <c r="A56" s="4" t="s">
        <v>96</v>
      </c>
      <c r="B56" s="5" t="s">
        <v>97</v>
      </c>
      <c r="C56" s="24">
        <v>0</v>
      </c>
      <c r="D56" s="13">
        <v>0</v>
      </c>
      <c r="E56" s="13">
        <f t="shared" si="2"/>
        <v>0</v>
      </c>
    </row>
    <row r="57" spans="1:5" x14ac:dyDescent="0.3">
      <c r="A57" s="10" t="s">
        <v>98</v>
      </c>
      <c r="B57" s="11" t="s">
        <v>99</v>
      </c>
      <c r="C57" s="12">
        <f>SUM(C58:C61)</f>
        <v>12160</v>
      </c>
      <c r="D57" s="12">
        <f>SUM(D58:D61)</f>
        <v>12150</v>
      </c>
      <c r="E57" s="12">
        <f>SUM(E58:E61)</f>
        <v>-10</v>
      </c>
    </row>
    <row r="58" spans="1:5" x14ac:dyDescent="0.3">
      <c r="A58" s="4" t="s">
        <v>100</v>
      </c>
      <c r="B58" s="5" t="s">
        <v>101</v>
      </c>
      <c r="C58" s="13">
        <v>0</v>
      </c>
      <c r="D58" s="13">
        <v>0</v>
      </c>
      <c r="E58" s="24">
        <f>D58-C58</f>
        <v>0</v>
      </c>
    </row>
    <row r="59" spans="1:5" x14ac:dyDescent="0.3">
      <c r="A59" s="4" t="s">
        <v>102</v>
      </c>
      <c r="B59" s="5" t="s">
        <v>103</v>
      </c>
      <c r="C59" s="13">
        <v>0</v>
      </c>
      <c r="D59" s="24">
        <v>0</v>
      </c>
      <c r="E59" s="24">
        <f t="shared" ref="E59:E61" si="3">D59-C59</f>
        <v>0</v>
      </c>
    </row>
    <row r="60" spans="1:5" x14ac:dyDescent="0.3">
      <c r="A60" s="4" t="s">
        <v>104</v>
      </c>
      <c r="B60" s="5" t="s">
        <v>105</v>
      </c>
      <c r="C60" s="24">
        <v>12150</v>
      </c>
      <c r="D60" s="13">
        <v>12150</v>
      </c>
      <c r="E60" s="24">
        <f t="shared" si="3"/>
        <v>0</v>
      </c>
    </row>
    <row r="61" spans="1:5" x14ac:dyDescent="0.3">
      <c r="A61" s="4" t="s">
        <v>106</v>
      </c>
      <c r="B61" s="5" t="s">
        <v>107</v>
      </c>
      <c r="C61" s="13">
        <v>10</v>
      </c>
      <c r="D61" s="13">
        <v>0</v>
      </c>
      <c r="E61" s="24">
        <f t="shared" si="3"/>
        <v>-10</v>
      </c>
    </row>
    <row r="62" spans="1:5" x14ac:dyDescent="0.3">
      <c r="A62" s="10" t="s">
        <v>108</v>
      </c>
      <c r="B62" s="11" t="s">
        <v>109</v>
      </c>
      <c r="C62" s="12">
        <f>SUM(C63:C64)</f>
        <v>0</v>
      </c>
      <c r="D62" s="12">
        <f>SUM(D63:D64)</f>
        <v>0</v>
      </c>
      <c r="E62" s="12">
        <f>SUM(E63:E64)</f>
        <v>0</v>
      </c>
    </row>
    <row r="63" spans="1:5" x14ac:dyDescent="0.3">
      <c r="A63" s="4" t="s">
        <v>110</v>
      </c>
      <c r="B63" s="5" t="s">
        <v>111</v>
      </c>
      <c r="C63" s="13">
        <v>0</v>
      </c>
      <c r="D63" s="13">
        <v>0</v>
      </c>
      <c r="E63" s="13">
        <f>D63-C63</f>
        <v>0</v>
      </c>
    </row>
    <row r="64" spans="1:5" x14ac:dyDescent="0.3">
      <c r="A64" s="4" t="s">
        <v>112</v>
      </c>
      <c r="B64" s="5" t="s">
        <v>113</v>
      </c>
      <c r="C64" s="13">
        <v>0</v>
      </c>
      <c r="D64" s="13">
        <v>0</v>
      </c>
      <c r="E64" s="13">
        <f>D64-C64</f>
        <v>0</v>
      </c>
    </row>
    <row r="65" spans="1:5" x14ac:dyDescent="0.3">
      <c r="A65" s="10" t="s">
        <v>114</v>
      </c>
      <c r="B65" s="11" t="s">
        <v>115</v>
      </c>
      <c r="C65" s="12">
        <f>SUM(C66:C69)</f>
        <v>17843291.34</v>
      </c>
      <c r="D65" s="12">
        <f>SUM(D66:D69)</f>
        <v>8909591</v>
      </c>
      <c r="E65" s="12">
        <f>SUM(E66:E69)</f>
        <v>-8933700.3399999999</v>
      </c>
    </row>
    <row r="66" spans="1:5" x14ac:dyDescent="0.3">
      <c r="A66" s="4" t="s">
        <v>116</v>
      </c>
      <c r="B66" s="5" t="s">
        <v>117</v>
      </c>
      <c r="C66" s="13">
        <v>0</v>
      </c>
      <c r="D66" s="13">
        <v>0</v>
      </c>
      <c r="E66" s="13">
        <f>D66-C66</f>
        <v>0</v>
      </c>
    </row>
    <row r="67" spans="1:5" x14ac:dyDescent="0.3">
      <c r="A67" s="4" t="s">
        <v>118</v>
      </c>
      <c r="B67" s="5" t="s">
        <v>119</v>
      </c>
      <c r="C67" s="24">
        <v>16459928.34</v>
      </c>
      <c r="D67" s="13">
        <v>8210631</v>
      </c>
      <c r="E67" s="13">
        <f t="shared" ref="E67:E73" si="4">D67-C67</f>
        <v>-8249297.3399999999</v>
      </c>
    </row>
    <row r="68" spans="1:5" x14ac:dyDescent="0.3">
      <c r="A68" s="4" t="s">
        <v>120</v>
      </c>
      <c r="B68" s="5" t="s">
        <v>121</v>
      </c>
      <c r="C68" s="13">
        <v>0</v>
      </c>
      <c r="D68" s="13">
        <v>0</v>
      </c>
      <c r="E68" s="13">
        <f t="shared" si="4"/>
        <v>0</v>
      </c>
    </row>
    <row r="69" spans="1:5" x14ac:dyDescent="0.3">
      <c r="A69" s="4" t="s">
        <v>122</v>
      </c>
      <c r="B69" s="5" t="s">
        <v>123</v>
      </c>
      <c r="C69" s="13">
        <v>1383363</v>
      </c>
      <c r="D69" s="13">
        <v>698960</v>
      </c>
      <c r="E69" s="13">
        <f t="shared" si="4"/>
        <v>-684403</v>
      </c>
    </row>
    <row r="70" spans="1:5" x14ac:dyDescent="0.3">
      <c r="A70" s="10" t="s">
        <v>124</v>
      </c>
      <c r="B70" s="11" t="s">
        <v>125</v>
      </c>
      <c r="C70" s="12">
        <f>SUM(C71:C73)</f>
        <v>30000</v>
      </c>
      <c r="D70" s="12">
        <f>SUM(D71:D73)</f>
        <v>0</v>
      </c>
      <c r="E70" s="13">
        <f t="shared" si="4"/>
        <v>-30000</v>
      </c>
    </row>
    <row r="71" spans="1:5" x14ac:dyDescent="0.3">
      <c r="A71" s="4" t="s">
        <v>126</v>
      </c>
      <c r="B71" s="5" t="s">
        <v>127</v>
      </c>
      <c r="C71" s="24">
        <v>30000</v>
      </c>
      <c r="D71" s="13">
        <v>0</v>
      </c>
      <c r="E71" s="13">
        <f t="shared" si="4"/>
        <v>-30000</v>
      </c>
    </row>
    <row r="72" spans="1:5" x14ac:dyDescent="0.3">
      <c r="A72" s="4" t="s">
        <v>128</v>
      </c>
      <c r="B72" s="5" t="s">
        <v>129</v>
      </c>
      <c r="C72" s="13">
        <v>0</v>
      </c>
      <c r="D72" s="13">
        <v>0</v>
      </c>
      <c r="E72" s="13">
        <f t="shared" si="4"/>
        <v>0</v>
      </c>
    </row>
    <row r="73" spans="1:5" x14ac:dyDescent="0.3">
      <c r="A73" s="4" t="s">
        <v>130</v>
      </c>
      <c r="B73" s="5" t="s">
        <v>131</v>
      </c>
      <c r="C73" s="24">
        <v>0</v>
      </c>
      <c r="D73" s="13">
        <v>0</v>
      </c>
      <c r="E73" s="13">
        <f t="shared" si="4"/>
        <v>0</v>
      </c>
    </row>
    <row r="74" spans="1:5" x14ac:dyDescent="0.3">
      <c r="A74" s="15"/>
      <c r="B74" s="8" t="s">
        <v>132</v>
      </c>
      <c r="C74" s="16">
        <f>C28+C31+C48+C52+C57+C62+C65+C70</f>
        <v>18023545.850000001</v>
      </c>
      <c r="D74" s="16">
        <f>D28+D31+D48+D52+D57+D62+D65+D70</f>
        <v>9028756</v>
      </c>
      <c r="E74" s="16">
        <f>E28+E31+E48+E52+E57+E62+E65+E70</f>
        <v>-8994789.8499999996</v>
      </c>
    </row>
    <row r="75" spans="1:5" x14ac:dyDescent="0.3">
      <c r="A75" s="25"/>
      <c r="B75" s="26"/>
      <c r="C75" s="27"/>
      <c r="D75" s="27"/>
      <c r="E75" s="27"/>
    </row>
    <row r="76" spans="1:5" x14ac:dyDescent="0.3">
      <c r="A76" s="15"/>
      <c r="B76" s="8" t="s">
        <v>133</v>
      </c>
      <c r="C76" s="16">
        <f>C20-C74</f>
        <v>25500</v>
      </c>
      <c r="D76" s="16">
        <f>D20-D74</f>
        <v>24255</v>
      </c>
      <c r="E76" s="16">
        <f>E20-E74</f>
        <v>-1245</v>
      </c>
    </row>
    <row r="77" spans="1:5" x14ac:dyDescent="0.3">
      <c r="A77" s="25"/>
      <c r="B77" s="26"/>
      <c r="C77" s="27"/>
      <c r="D77" s="27"/>
      <c r="E77" s="27"/>
    </row>
    <row r="78" spans="1:5" x14ac:dyDescent="0.3">
      <c r="A78" s="7" t="s">
        <v>134</v>
      </c>
      <c r="B78" s="8" t="s">
        <v>135</v>
      </c>
      <c r="C78" s="16">
        <f>C81-C79</f>
        <v>-2500</v>
      </c>
      <c r="D78" s="16">
        <f>D81-D79</f>
        <v>-2169</v>
      </c>
      <c r="E78" s="16">
        <f>E81-E79</f>
        <v>331</v>
      </c>
    </row>
    <row r="79" spans="1:5" x14ac:dyDescent="0.3">
      <c r="A79" s="10" t="s">
        <v>136</v>
      </c>
      <c r="B79" s="11" t="s">
        <v>137</v>
      </c>
      <c r="C79" s="12">
        <f>C80</f>
        <v>2500</v>
      </c>
      <c r="D79" s="12">
        <f>D80</f>
        <v>2169</v>
      </c>
      <c r="E79" s="12">
        <f>E80</f>
        <v>-331</v>
      </c>
    </row>
    <row r="80" spans="1:5" x14ac:dyDescent="0.3">
      <c r="A80" s="4" t="s">
        <v>138</v>
      </c>
      <c r="B80" s="5" t="s">
        <v>139</v>
      </c>
      <c r="C80" s="13">
        <v>2500</v>
      </c>
      <c r="D80" s="13">
        <v>2169</v>
      </c>
      <c r="E80" s="13">
        <f>D80-C80</f>
        <v>-331</v>
      </c>
    </row>
    <row r="81" spans="1:5" x14ac:dyDescent="0.3">
      <c r="A81" s="10" t="s">
        <v>140</v>
      </c>
      <c r="B81" s="11" t="s">
        <v>141</v>
      </c>
      <c r="C81" s="12">
        <f>SUM(C82:C84)</f>
        <v>0</v>
      </c>
      <c r="D81" s="12">
        <f>SUM(D82:D84)</f>
        <v>0</v>
      </c>
      <c r="E81" s="12">
        <f>SUM(E82:E84)</f>
        <v>0</v>
      </c>
    </row>
    <row r="82" spans="1:5" x14ac:dyDescent="0.3">
      <c r="A82" s="4" t="s">
        <v>142</v>
      </c>
      <c r="B82" s="5" t="s">
        <v>143</v>
      </c>
      <c r="C82" s="24">
        <v>0</v>
      </c>
      <c r="D82" s="13">
        <v>0</v>
      </c>
      <c r="E82" s="13">
        <f>D82-C82</f>
        <v>0</v>
      </c>
    </row>
    <row r="83" spans="1:5" x14ac:dyDescent="0.3">
      <c r="A83" s="4" t="s">
        <v>144</v>
      </c>
      <c r="B83" s="5" t="s">
        <v>145</v>
      </c>
      <c r="C83" s="13">
        <v>0</v>
      </c>
      <c r="D83" s="13">
        <v>0</v>
      </c>
      <c r="E83" s="13">
        <f>D83-C83</f>
        <v>0</v>
      </c>
    </row>
    <row r="84" spans="1:5" x14ac:dyDescent="0.3">
      <c r="A84" s="4" t="s">
        <v>146</v>
      </c>
      <c r="B84" s="5" t="s">
        <v>147</v>
      </c>
      <c r="C84" s="24">
        <v>0</v>
      </c>
      <c r="D84" s="13">
        <v>0</v>
      </c>
      <c r="E84" s="13">
        <f>D84-C84</f>
        <v>0</v>
      </c>
    </row>
    <row r="85" spans="1:5" x14ac:dyDescent="0.3">
      <c r="A85" s="7" t="s">
        <v>148</v>
      </c>
      <c r="B85" s="8" t="s">
        <v>149</v>
      </c>
      <c r="C85" s="16">
        <f>C88-C86</f>
        <v>0</v>
      </c>
      <c r="D85" s="16">
        <f t="shared" ref="D85:E85" si="5">D88-D86</f>
        <v>0</v>
      </c>
      <c r="E85" s="16">
        <f t="shared" si="5"/>
        <v>0</v>
      </c>
    </row>
    <row r="86" spans="1:5" x14ac:dyDescent="0.3">
      <c r="A86" s="10" t="s">
        <v>150</v>
      </c>
      <c r="B86" s="11" t="s">
        <v>151</v>
      </c>
      <c r="C86" s="12">
        <f>C87</f>
        <v>0</v>
      </c>
      <c r="D86" s="12">
        <f>SUM(D87:D90)</f>
        <v>0</v>
      </c>
      <c r="E86" s="12">
        <f>SUM(E87:E90)</f>
        <v>0</v>
      </c>
    </row>
    <row r="87" spans="1:5" x14ac:dyDescent="0.3">
      <c r="A87" s="4" t="s">
        <v>152</v>
      </c>
      <c r="B87" s="5" t="s">
        <v>153</v>
      </c>
      <c r="C87" s="13">
        <v>0</v>
      </c>
      <c r="D87" s="13">
        <v>0</v>
      </c>
      <c r="E87" s="13">
        <f>D87-C87</f>
        <v>0</v>
      </c>
    </row>
    <row r="88" spans="1:5" x14ac:dyDescent="0.3">
      <c r="A88" s="4" t="s">
        <v>154</v>
      </c>
      <c r="B88" s="5" t="s">
        <v>155</v>
      </c>
      <c r="C88" s="24">
        <v>0</v>
      </c>
      <c r="D88" s="13">
        <v>0</v>
      </c>
      <c r="E88" s="13">
        <f>D88-C88</f>
        <v>0</v>
      </c>
    </row>
    <row r="89" spans="1:5" x14ac:dyDescent="0.3">
      <c r="A89" s="7" t="s">
        <v>156</v>
      </c>
      <c r="B89" s="8" t="s">
        <v>157</v>
      </c>
      <c r="C89" s="16">
        <f>C92-C90</f>
        <v>0</v>
      </c>
      <c r="D89" s="16">
        <f t="shared" ref="D89:E89" si="6">D92-D90</f>
        <v>0</v>
      </c>
      <c r="E89" s="16">
        <f t="shared" si="6"/>
        <v>0</v>
      </c>
    </row>
    <row r="90" spans="1:5" x14ac:dyDescent="0.3">
      <c r="A90" s="10" t="s">
        <v>158</v>
      </c>
      <c r="B90" s="11" t="s">
        <v>159</v>
      </c>
      <c r="C90" s="12">
        <f>SUM(C91:C94)</f>
        <v>0</v>
      </c>
      <c r="D90" s="12">
        <f>SUM(D91:D94)</f>
        <v>0</v>
      </c>
      <c r="E90" s="12">
        <f>SUM(E91:E94)</f>
        <v>0</v>
      </c>
    </row>
    <row r="91" spans="1:5" x14ac:dyDescent="0.3">
      <c r="A91" s="4" t="s">
        <v>160</v>
      </c>
      <c r="B91" s="5" t="s">
        <v>161</v>
      </c>
      <c r="C91" s="13">
        <v>0</v>
      </c>
      <c r="D91" s="13">
        <v>0</v>
      </c>
      <c r="E91" s="13">
        <f>D91-C91</f>
        <v>0</v>
      </c>
    </row>
    <row r="92" spans="1:5" x14ac:dyDescent="0.3">
      <c r="A92" s="4" t="s">
        <v>162</v>
      </c>
      <c r="B92" s="5" t="s">
        <v>163</v>
      </c>
      <c r="C92" s="24">
        <v>0</v>
      </c>
      <c r="D92" s="13">
        <v>0</v>
      </c>
      <c r="E92" s="13">
        <f>D92-C92</f>
        <v>0</v>
      </c>
    </row>
    <row r="93" spans="1:5" x14ac:dyDescent="0.3">
      <c r="A93" s="4" t="s">
        <v>164</v>
      </c>
      <c r="B93" s="5" t="s">
        <v>165</v>
      </c>
      <c r="C93" s="13">
        <v>0</v>
      </c>
      <c r="D93" s="13">
        <v>0</v>
      </c>
      <c r="E93" s="13">
        <f>D93-C93</f>
        <v>0</v>
      </c>
    </row>
    <row r="94" spans="1:5" x14ac:dyDescent="0.3">
      <c r="A94" s="4" t="s">
        <v>166</v>
      </c>
      <c r="B94" s="5" t="s">
        <v>181</v>
      </c>
      <c r="C94" s="24">
        <v>0</v>
      </c>
      <c r="D94" s="13">
        <v>0</v>
      </c>
      <c r="E94" s="13">
        <f>D94-C94</f>
        <v>0</v>
      </c>
    </row>
    <row r="95" spans="1:5" x14ac:dyDescent="0.3">
      <c r="A95" s="10" t="s">
        <v>167</v>
      </c>
      <c r="B95" s="11" t="s">
        <v>168</v>
      </c>
      <c r="C95" s="12">
        <f>SUM(C96:C99)</f>
        <v>0</v>
      </c>
      <c r="D95" s="12">
        <f>SUM(D96:D99)</f>
        <v>0</v>
      </c>
      <c r="E95" s="12">
        <f>SUM(E96:E99)</f>
        <v>0</v>
      </c>
    </row>
    <row r="96" spans="1:5" x14ac:dyDescent="0.3">
      <c r="A96" s="4" t="s">
        <v>169</v>
      </c>
      <c r="B96" s="5" t="s">
        <v>170</v>
      </c>
      <c r="C96" s="13">
        <v>0</v>
      </c>
      <c r="D96" s="13">
        <v>0</v>
      </c>
      <c r="E96" s="13">
        <f>D96-C96</f>
        <v>0</v>
      </c>
    </row>
    <row r="97" spans="1:6" x14ac:dyDescent="0.3">
      <c r="A97" s="4" t="s">
        <v>171</v>
      </c>
      <c r="B97" s="5" t="s">
        <v>172</v>
      </c>
      <c r="C97" s="24">
        <v>0</v>
      </c>
      <c r="D97" s="13">
        <v>0</v>
      </c>
      <c r="E97" s="13">
        <f>D97-C97</f>
        <v>0</v>
      </c>
    </row>
    <row r="98" spans="1:6" x14ac:dyDescent="0.3">
      <c r="A98" s="4" t="s">
        <v>173</v>
      </c>
      <c r="B98" s="5" t="s">
        <v>174</v>
      </c>
      <c r="C98" s="13">
        <v>0</v>
      </c>
      <c r="D98" s="13">
        <v>0</v>
      </c>
      <c r="E98" s="13">
        <f>D98-C98</f>
        <v>0</v>
      </c>
    </row>
    <row r="99" spans="1:6" x14ac:dyDescent="0.3">
      <c r="A99" s="4" t="s">
        <v>175</v>
      </c>
      <c r="B99" s="5" t="s">
        <v>176</v>
      </c>
      <c r="C99" s="24">
        <v>0</v>
      </c>
      <c r="D99" s="13">
        <v>0</v>
      </c>
      <c r="E99" s="13">
        <f>D99-C99</f>
        <v>0</v>
      </c>
    </row>
    <row r="100" spans="1:6" x14ac:dyDescent="0.3">
      <c r="A100" s="7"/>
      <c r="B100" s="8" t="s">
        <v>177</v>
      </c>
      <c r="C100" s="16">
        <f>C20-C74-C78-C85-C89</f>
        <v>28000</v>
      </c>
      <c r="D100" s="16">
        <f>D20-D74-D78-D85-D89</f>
        <v>26424</v>
      </c>
      <c r="E100" s="16">
        <f>E20-E74-E78-E85-E89</f>
        <v>-1576</v>
      </c>
    </row>
    <row r="102" spans="1:6" x14ac:dyDescent="0.3">
      <c r="A102" s="7" t="s">
        <v>178</v>
      </c>
      <c r="B102" s="8" t="s">
        <v>179</v>
      </c>
      <c r="C102" s="16">
        <v>28000</v>
      </c>
      <c r="D102" s="16">
        <v>26424</v>
      </c>
      <c r="E102" s="16">
        <f>D102-C102</f>
        <v>-1576</v>
      </c>
      <c r="F102" s="22"/>
    </row>
    <row r="104" spans="1:6" x14ac:dyDescent="0.3">
      <c r="A104" s="7"/>
      <c r="B104" s="8" t="s">
        <v>180</v>
      </c>
      <c r="C104" s="16">
        <f>C107-C105</f>
        <v>0</v>
      </c>
      <c r="D104" s="16">
        <f t="shared" ref="D104:E104" si="7">D107-D105</f>
        <v>0</v>
      </c>
      <c r="E104" s="16">
        <f t="shared" si="7"/>
        <v>0</v>
      </c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90" orientation="portrait" r:id="rId1"/>
  <headerFooter>
    <oddHeader>&amp;CINTEREVENTI ECONOMICI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97" zoomScale="205" zoomScaleNormal="205" workbookViewId="0">
      <selection activeCell="C20" sqref="C20"/>
    </sheetView>
  </sheetViews>
  <sheetFormatPr defaultColWidth="9.1796875" defaultRowHeight="13" x14ac:dyDescent="0.3"/>
  <cols>
    <col min="1" max="1" width="8.453125" style="3" bestFit="1" customWidth="1"/>
    <col min="2" max="2" width="56.453125" style="3" customWidth="1"/>
    <col min="3" max="5" width="13.81640625" style="3" customWidth="1"/>
    <col min="6" max="16384" width="9.1796875" style="3"/>
  </cols>
  <sheetData>
    <row r="1" spans="1:5" x14ac:dyDescent="0.3">
      <c r="A1" s="78" t="s">
        <v>212</v>
      </c>
      <c r="B1" s="79"/>
      <c r="C1" s="79"/>
      <c r="D1" s="80"/>
      <c r="E1" s="81"/>
    </row>
    <row r="2" spans="1:5" x14ac:dyDescent="0.3">
      <c r="A2" s="4"/>
      <c r="B2" s="5"/>
      <c r="C2" s="6" t="s">
        <v>0</v>
      </c>
      <c r="D2" s="6" t="s">
        <v>1</v>
      </c>
      <c r="E2" s="6" t="s">
        <v>2</v>
      </c>
    </row>
    <row r="3" spans="1:5" x14ac:dyDescent="0.3">
      <c r="A3" s="7" t="s">
        <v>3</v>
      </c>
      <c r="B3" s="8" t="s">
        <v>4</v>
      </c>
      <c r="C3" s="9"/>
      <c r="D3" s="9"/>
      <c r="E3" s="9"/>
    </row>
    <row r="4" spans="1:5" x14ac:dyDescent="0.3">
      <c r="A4" s="10" t="s">
        <v>5</v>
      </c>
      <c r="B4" s="11" t="s">
        <v>6</v>
      </c>
      <c r="C4" s="12">
        <f>SUM(C5)</f>
        <v>0</v>
      </c>
      <c r="D4" s="12">
        <f>SUM(D5)</f>
        <v>0</v>
      </c>
      <c r="E4" s="12">
        <f>SUM(E5)</f>
        <v>0</v>
      </c>
    </row>
    <row r="5" spans="1:5" x14ac:dyDescent="0.3">
      <c r="A5" s="4" t="s">
        <v>7</v>
      </c>
      <c r="B5" s="5" t="s">
        <v>8</v>
      </c>
      <c r="C5" s="13">
        <v>0</v>
      </c>
      <c r="D5" s="13">
        <v>0</v>
      </c>
      <c r="E5" s="13">
        <f>D5-C5</f>
        <v>0</v>
      </c>
    </row>
    <row r="6" spans="1:5" x14ac:dyDescent="0.3">
      <c r="A6" s="10" t="s">
        <v>9</v>
      </c>
      <c r="B6" s="11" t="s">
        <v>10</v>
      </c>
      <c r="C6" s="12">
        <f>SUM(C7:C10)</f>
        <v>1500</v>
      </c>
      <c r="D6" s="12">
        <f>SUM(D7:D10)</f>
        <v>6</v>
      </c>
      <c r="E6" s="12">
        <f>SUM(E7:E10)</f>
        <v>-1494</v>
      </c>
    </row>
    <row r="7" spans="1:5" x14ac:dyDescent="0.3">
      <c r="A7" s="4" t="s">
        <v>11</v>
      </c>
      <c r="B7" s="5" t="s">
        <v>12</v>
      </c>
      <c r="C7" s="13">
        <v>1500</v>
      </c>
      <c r="D7" s="13">
        <v>6</v>
      </c>
      <c r="E7" s="13">
        <f>D7-C7</f>
        <v>-1494</v>
      </c>
    </row>
    <row r="8" spans="1:5" x14ac:dyDescent="0.3">
      <c r="A8" s="4" t="s">
        <v>13</v>
      </c>
      <c r="B8" s="5" t="s">
        <v>14</v>
      </c>
      <c r="C8" s="13">
        <v>0</v>
      </c>
      <c r="D8" s="13">
        <v>0</v>
      </c>
      <c r="E8" s="13">
        <f>D8-C8</f>
        <v>0</v>
      </c>
    </row>
    <row r="9" spans="1:5" x14ac:dyDescent="0.3">
      <c r="A9" s="4" t="s">
        <v>15</v>
      </c>
      <c r="B9" s="5" t="s">
        <v>16</v>
      </c>
      <c r="C9" s="13">
        <v>0</v>
      </c>
      <c r="D9" s="13">
        <v>0</v>
      </c>
      <c r="E9" s="13">
        <f>D9-C9</f>
        <v>0</v>
      </c>
    </row>
    <row r="10" spans="1:5" x14ac:dyDescent="0.3">
      <c r="A10" s="4" t="s">
        <v>17</v>
      </c>
      <c r="B10" s="5" t="s">
        <v>18</v>
      </c>
      <c r="C10" s="13">
        <v>0</v>
      </c>
      <c r="D10" s="13">
        <v>0</v>
      </c>
      <c r="E10" s="13">
        <f>D10-C10</f>
        <v>0</v>
      </c>
    </row>
    <row r="11" spans="1:5" x14ac:dyDescent="0.3">
      <c r="A11" s="10" t="s">
        <v>19</v>
      </c>
      <c r="B11" s="11" t="s">
        <v>20</v>
      </c>
      <c r="C11" s="12">
        <f>SUM(C12:C14)</f>
        <v>2335510</v>
      </c>
      <c r="D11" s="12">
        <f>SUM(D12:D14)</f>
        <v>1854122</v>
      </c>
      <c r="E11" s="12">
        <f>SUM(E12:E14)</f>
        <v>-481388</v>
      </c>
    </row>
    <row r="12" spans="1:5" x14ac:dyDescent="0.3">
      <c r="A12" s="14" t="s">
        <v>21</v>
      </c>
      <c r="B12" s="5" t="s">
        <v>22</v>
      </c>
      <c r="C12" s="13">
        <v>1230510</v>
      </c>
      <c r="D12" s="13">
        <v>841213</v>
      </c>
      <c r="E12" s="13">
        <f>D12-C12</f>
        <v>-389297</v>
      </c>
    </row>
    <row r="13" spans="1:5" x14ac:dyDescent="0.3">
      <c r="A13" s="4" t="s">
        <v>23</v>
      </c>
      <c r="B13" s="5" t="s">
        <v>24</v>
      </c>
      <c r="C13" s="13">
        <v>0</v>
      </c>
      <c r="D13" s="13">
        <v>0</v>
      </c>
      <c r="E13" s="13">
        <f>D13-C13</f>
        <v>0</v>
      </c>
    </row>
    <row r="14" spans="1:5" x14ac:dyDescent="0.3">
      <c r="A14" s="4" t="s">
        <v>25</v>
      </c>
      <c r="B14" s="5" t="s">
        <v>26</v>
      </c>
      <c r="C14" s="13">
        <v>1105000</v>
      </c>
      <c r="D14" s="13">
        <v>1012909</v>
      </c>
      <c r="E14" s="13">
        <f>D14-C14</f>
        <v>-92091</v>
      </c>
    </row>
    <row r="15" spans="1:5" x14ac:dyDescent="0.3">
      <c r="A15" s="10" t="s">
        <v>27</v>
      </c>
      <c r="B15" s="11" t="s">
        <v>28</v>
      </c>
      <c r="C15" s="12">
        <f>SUM(C16:C19)</f>
        <v>12500</v>
      </c>
      <c r="D15" s="12">
        <f>SUM(D16:D19)</f>
        <v>25808</v>
      </c>
      <c r="E15" s="12">
        <f>SUM(E16:E19)</f>
        <v>13308</v>
      </c>
    </row>
    <row r="16" spans="1:5" x14ac:dyDescent="0.3">
      <c r="A16" s="4" t="s">
        <v>29</v>
      </c>
      <c r="B16" s="5" t="s">
        <v>30</v>
      </c>
      <c r="C16" s="13">
        <v>8500</v>
      </c>
      <c r="D16" s="13">
        <v>8335</v>
      </c>
      <c r="E16" s="13">
        <f>D16-C16</f>
        <v>-165</v>
      </c>
    </row>
    <row r="17" spans="1:5" x14ac:dyDescent="0.3">
      <c r="A17" s="4" t="s">
        <v>31</v>
      </c>
      <c r="B17" s="5" t="s">
        <v>32</v>
      </c>
      <c r="C17" s="13">
        <v>0</v>
      </c>
      <c r="D17" s="13">
        <v>0</v>
      </c>
      <c r="E17" s="13">
        <f>D17-C17</f>
        <v>0</v>
      </c>
    </row>
    <row r="18" spans="1:5" x14ac:dyDescent="0.3">
      <c r="A18" s="4" t="s">
        <v>33</v>
      </c>
      <c r="B18" s="5" t="s">
        <v>211</v>
      </c>
      <c r="C18" s="13">
        <v>0</v>
      </c>
      <c r="D18" s="13">
        <v>0</v>
      </c>
      <c r="E18" s="13">
        <f>D18-C18</f>
        <v>0</v>
      </c>
    </row>
    <row r="19" spans="1:5" x14ac:dyDescent="0.3">
      <c r="A19" s="4" t="s">
        <v>35</v>
      </c>
      <c r="B19" s="5" t="s">
        <v>36</v>
      </c>
      <c r="C19" s="13">
        <v>4000</v>
      </c>
      <c r="D19" s="13">
        <v>17473</v>
      </c>
      <c r="E19" s="13">
        <f>D19-C19</f>
        <v>13473</v>
      </c>
    </row>
    <row r="20" spans="1:5" x14ac:dyDescent="0.3">
      <c r="A20" s="15"/>
      <c r="B20" s="8" t="s">
        <v>37</v>
      </c>
      <c r="C20" s="16">
        <f>C4+C6+C11+C15</f>
        <v>2349510</v>
      </c>
      <c r="D20" s="16">
        <f>D4+D6+D11+D15</f>
        <v>1879936</v>
      </c>
      <c r="E20" s="16">
        <f>E4+E6+E11+E15</f>
        <v>-469574</v>
      </c>
    </row>
    <row r="21" spans="1:5" x14ac:dyDescent="0.3">
      <c r="A21" s="17"/>
      <c r="B21" s="17">
        <v>36001</v>
      </c>
      <c r="C21" s="18"/>
      <c r="D21" s="19">
        <v>0</v>
      </c>
    </row>
    <row r="22" spans="1:5" x14ac:dyDescent="0.3">
      <c r="A22" s="20"/>
      <c r="B22" s="20"/>
      <c r="C22" s="21"/>
      <c r="D22" s="22">
        <f>SUM(D20:D21)</f>
        <v>1879936</v>
      </c>
    </row>
    <row r="26" spans="1:5" x14ac:dyDescent="0.3">
      <c r="A26" s="4"/>
      <c r="B26" s="5"/>
      <c r="C26" s="6" t="s">
        <v>0</v>
      </c>
      <c r="D26" s="6" t="s">
        <v>1</v>
      </c>
      <c r="E26" s="6" t="s">
        <v>2</v>
      </c>
    </row>
    <row r="27" spans="1:5" x14ac:dyDescent="0.3">
      <c r="A27" s="7" t="s">
        <v>38</v>
      </c>
      <c r="B27" s="8" t="s">
        <v>39</v>
      </c>
      <c r="C27" s="23"/>
      <c r="D27" s="23"/>
      <c r="E27" s="23"/>
    </row>
    <row r="28" spans="1:5" x14ac:dyDescent="0.3">
      <c r="A28" s="10" t="s">
        <v>40</v>
      </c>
      <c r="B28" s="10" t="s">
        <v>41</v>
      </c>
      <c r="C28" s="12">
        <f>C29+C30</f>
        <v>62600.49</v>
      </c>
      <c r="D28" s="12">
        <f>D29+D30</f>
        <v>51008</v>
      </c>
      <c r="E28" s="12">
        <f>E29+E30</f>
        <v>-11592.489999999998</v>
      </c>
    </row>
    <row r="29" spans="1:5" x14ac:dyDescent="0.3">
      <c r="A29" s="4" t="s">
        <v>42</v>
      </c>
      <c r="B29" s="5" t="s">
        <v>43</v>
      </c>
      <c r="C29" s="13">
        <v>0</v>
      </c>
      <c r="D29" s="13">
        <v>0</v>
      </c>
      <c r="E29" s="13">
        <f>D29-C29</f>
        <v>0</v>
      </c>
    </row>
    <row r="30" spans="1:5" x14ac:dyDescent="0.3">
      <c r="A30" s="4" t="s">
        <v>44</v>
      </c>
      <c r="B30" s="5" t="s">
        <v>45</v>
      </c>
      <c r="C30" s="13">
        <v>62600.49</v>
      </c>
      <c r="D30" s="13">
        <v>51008</v>
      </c>
      <c r="E30" s="13">
        <f>D30-C30</f>
        <v>-11592.489999999998</v>
      </c>
    </row>
    <row r="31" spans="1:5" x14ac:dyDescent="0.3">
      <c r="A31" s="10" t="s">
        <v>46</v>
      </c>
      <c r="B31" s="11" t="s">
        <v>47</v>
      </c>
      <c r="C31" s="12">
        <f>SUM(C32:C47)</f>
        <v>751230.67999999993</v>
      </c>
      <c r="D31" s="12">
        <f>SUM(D32:D47)</f>
        <v>568265</v>
      </c>
      <c r="E31" s="12">
        <f>SUM(E32:E47)</f>
        <v>-182965.68</v>
      </c>
    </row>
    <row r="32" spans="1:5" x14ac:dyDescent="0.3">
      <c r="A32" s="4" t="s">
        <v>48</v>
      </c>
      <c r="B32" s="5" t="s">
        <v>49</v>
      </c>
      <c r="C32" s="24">
        <v>0</v>
      </c>
      <c r="D32" s="13">
        <v>0</v>
      </c>
      <c r="E32" s="13">
        <f t="shared" ref="E32:E47" si="0">D32-C32</f>
        <v>0</v>
      </c>
    </row>
    <row r="33" spans="1:5" x14ac:dyDescent="0.3">
      <c r="A33" s="4" t="s">
        <v>50</v>
      </c>
      <c r="B33" s="5" t="s">
        <v>51</v>
      </c>
      <c r="C33" s="13">
        <v>2600</v>
      </c>
      <c r="D33" s="13">
        <v>1359</v>
      </c>
      <c r="E33" s="13">
        <f t="shared" si="0"/>
        <v>-1241</v>
      </c>
    </row>
    <row r="34" spans="1:5" x14ac:dyDescent="0.3">
      <c r="A34" s="4" t="s">
        <v>52</v>
      </c>
      <c r="B34" s="5" t="s">
        <v>53</v>
      </c>
      <c r="C34" s="13">
        <v>0</v>
      </c>
      <c r="D34" s="13">
        <v>0</v>
      </c>
      <c r="E34" s="13">
        <f t="shared" si="0"/>
        <v>0</v>
      </c>
    </row>
    <row r="35" spans="1:5" x14ac:dyDescent="0.3">
      <c r="A35" s="4" t="s">
        <v>54</v>
      </c>
      <c r="B35" s="5" t="s">
        <v>55</v>
      </c>
      <c r="C35" s="13">
        <v>0</v>
      </c>
      <c r="D35" s="13">
        <v>0</v>
      </c>
      <c r="E35" s="13">
        <f t="shared" si="0"/>
        <v>0</v>
      </c>
    </row>
    <row r="36" spans="1:5" x14ac:dyDescent="0.3">
      <c r="A36" s="4" t="s">
        <v>56</v>
      </c>
      <c r="B36" s="5" t="s">
        <v>57</v>
      </c>
      <c r="C36" s="24">
        <v>166000</v>
      </c>
      <c r="D36" s="13">
        <v>134016</v>
      </c>
      <c r="E36" s="13">
        <f t="shared" si="0"/>
        <v>-31984</v>
      </c>
    </row>
    <row r="37" spans="1:5" x14ac:dyDescent="0.3">
      <c r="A37" s="4" t="s">
        <v>58</v>
      </c>
      <c r="B37" s="5" t="s">
        <v>59</v>
      </c>
      <c r="C37" s="13">
        <v>0</v>
      </c>
      <c r="D37" s="13">
        <v>0</v>
      </c>
      <c r="E37" s="13">
        <f t="shared" si="0"/>
        <v>0</v>
      </c>
    </row>
    <row r="38" spans="1:5" x14ac:dyDescent="0.3">
      <c r="A38" s="4" t="s">
        <v>60</v>
      </c>
      <c r="B38" s="5" t="s">
        <v>61</v>
      </c>
      <c r="C38" s="24">
        <v>105000</v>
      </c>
      <c r="D38" s="13">
        <v>78497</v>
      </c>
      <c r="E38" s="13">
        <f t="shared" si="0"/>
        <v>-26503</v>
      </c>
    </row>
    <row r="39" spans="1:5" x14ac:dyDescent="0.3">
      <c r="A39" s="4" t="s">
        <v>62</v>
      </c>
      <c r="B39" s="5" t="s">
        <v>63</v>
      </c>
      <c r="C39" s="24">
        <v>0</v>
      </c>
      <c r="D39" s="13">
        <v>0</v>
      </c>
      <c r="E39" s="13">
        <f t="shared" si="0"/>
        <v>0</v>
      </c>
    </row>
    <row r="40" spans="1:5" x14ac:dyDescent="0.3">
      <c r="A40" s="4" t="s">
        <v>64</v>
      </c>
      <c r="B40" s="5" t="s">
        <v>65</v>
      </c>
      <c r="C40" s="13">
        <v>0</v>
      </c>
      <c r="D40" s="13">
        <v>0</v>
      </c>
      <c r="E40" s="13">
        <f t="shared" si="0"/>
        <v>0</v>
      </c>
    </row>
    <row r="41" spans="1:5" x14ac:dyDescent="0.3">
      <c r="A41" s="4" t="s">
        <v>66</v>
      </c>
      <c r="B41" s="5" t="s">
        <v>67</v>
      </c>
      <c r="C41" s="24">
        <v>54000</v>
      </c>
      <c r="D41" s="13">
        <v>35867</v>
      </c>
      <c r="E41" s="13">
        <f t="shared" si="0"/>
        <v>-18133</v>
      </c>
    </row>
    <row r="42" spans="1:5" x14ac:dyDescent="0.3">
      <c r="A42" s="4" t="s">
        <v>68</v>
      </c>
      <c r="B42" s="5" t="s">
        <v>69</v>
      </c>
      <c r="C42" s="24">
        <v>120400</v>
      </c>
      <c r="D42" s="13">
        <v>84976</v>
      </c>
      <c r="E42" s="13">
        <f t="shared" si="0"/>
        <v>-35424</v>
      </c>
    </row>
    <row r="43" spans="1:5" x14ac:dyDescent="0.3">
      <c r="A43" s="4" t="s">
        <v>70</v>
      </c>
      <c r="B43" s="5" t="s">
        <v>71</v>
      </c>
      <c r="C43" s="24">
        <v>0</v>
      </c>
      <c r="D43" s="13">
        <v>0</v>
      </c>
      <c r="E43" s="13">
        <f t="shared" si="0"/>
        <v>0</v>
      </c>
    </row>
    <row r="44" spans="1:5" x14ac:dyDescent="0.3">
      <c r="A44" s="4" t="s">
        <v>72</v>
      </c>
      <c r="B44" s="5" t="s">
        <v>73</v>
      </c>
      <c r="C44" s="24">
        <v>3000</v>
      </c>
      <c r="D44" s="13">
        <v>327</v>
      </c>
      <c r="E44" s="13">
        <f t="shared" si="0"/>
        <v>-2673</v>
      </c>
    </row>
    <row r="45" spans="1:5" x14ac:dyDescent="0.3">
      <c r="A45" s="4" t="s">
        <v>74</v>
      </c>
      <c r="B45" s="5" t="s">
        <v>75</v>
      </c>
      <c r="C45" s="13">
        <v>0</v>
      </c>
      <c r="D45" s="13">
        <v>0</v>
      </c>
      <c r="E45" s="13">
        <f t="shared" si="0"/>
        <v>0</v>
      </c>
    </row>
    <row r="46" spans="1:5" x14ac:dyDescent="0.3">
      <c r="A46" s="4" t="s">
        <v>76</v>
      </c>
      <c r="B46" s="5" t="s">
        <v>77</v>
      </c>
      <c r="C46" s="13">
        <v>6000</v>
      </c>
      <c r="D46" s="13">
        <v>805</v>
      </c>
      <c r="E46" s="13">
        <f t="shared" si="0"/>
        <v>-5195</v>
      </c>
    </row>
    <row r="47" spans="1:5" x14ac:dyDescent="0.3">
      <c r="A47" s="4" t="s">
        <v>78</v>
      </c>
      <c r="B47" s="5" t="s">
        <v>79</v>
      </c>
      <c r="C47" s="13">
        <v>294230.68</v>
      </c>
      <c r="D47" s="13">
        <v>232418</v>
      </c>
      <c r="E47" s="13">
        <f t="shared" si="0"/>
        <v>-61812.679999999993</v>
      </c>
    </row>
    <row r="48" spans="1:5" x14ac:dyDescent="0.3">
      <c r="A48" s="10" t="s">
        <v>80</v>
      </c>
      <c r="B48" s="11" t="s">
        <v>81</v>
      </c>
      <c r="C48" s="12">
        <f>SUM(C49:C51)</f>
        <v>0</v>
      </c>
      <c r="D48" s="12">
        <f>SUM(D49:D51)</f>
        <v>0</v>
      </c>
      <c r="E48" s="12">
        <f>SUM(E49:E51)</f>
        <v>0</v>
      </c>
    </row>
    <row r="49" spans="1:5" x14ac:dyDescent="0.3">
      <c r="A49" s="4" t="s">
        <v>82</v>
      </c>
      <c r="B49" s="5" t="s">
        <v>83</v>
      </c>
      <c r="C49" s="24">
        <v>0</v>
      </c>
      <c r="D49" s="13">
        <v>0</v>
      </c>
      <c r="E49" s="13">
        <f>D49-C49</f>
        <v>0</v>
      </c>
    </row>
    <row r="50" spans="1:5" x14ac:dyDescent="0.3">
      <c r="A50" s="4" t="s">
        <v>84</v>
      </c>
      <c r="B50" s="5" t="s">
        <v>85</v>
      </c>
      <c r="C50" s="13">
        <v>0</v>
      </c>
      <c r="D50" s="13">
        <v>0</v>
      </c>
      <c r="E50" s="13">
        <f t="shared" ref="E50:E51" si="1">D50-C50</f>
        <v>0</v>
      </c>
    </row>
    <row r="51" spans="1:5" x14ac:dyDescent="0.3">
      <c r="A51" s="4" t="s">
        <v>86</v>
      </c>
      <c r="B51" s="5" t="s">
        <v>87</v>
      </c>
      <c r="C51" s="13">
        <v>0</v>
      </c>
      <c r="D51" s="13">
        <v>0</v>
      </c>
      <c r="E51" s="13">
        <f t="shared" si="1"/>
        <v>0</v>
      </c>
    </row>
    <row r="52" spans="1:5" x14ac:dyDescent="0.3">
      <c r="A52" s="10" t="s">
        <v>88</v>
      </c>
      <c r="B52" s="11" t="s">
        <v>89</v>
      </c>
      <c r="C52" s="12">
        <f>SUM(C53:C56)</f>
        <v>0</v>
      </c>
      <c r="D52" s="12">
        <f>SUM(D53:D56)</f>
        <v>0</v>
      </c>
      <c r="E52" s="12">
        <f>SUM(E53:E56)</f>
        <v>0</v>
      </c>
    </row>
    <row r="53" spans="1:5" x14ac:dyDescent="0.3">
      <c r="A53" s="4" t="s">
        <v>90</v>
      </c>
      <c r="B53" s="5" t="s">
        <v>91</v>
      </c>
      <c r="C53" s="24">
        <v>0</v>
      </c>
      <c r="D53" s="13">
        <v>0</v>
      </c>
      <c r="E53" s="13">
        <f>D53-C53</f>
        <v>0</v>
      </c>
    </row>
    <row r="54" spans="1:5" x14ac:dyDescent="0.3">
      <c r="A54" s="4" t="s">
        <v>92</v>
      </c>
      <c r="B54" s="5" t="s">
        <v>93</v>
      </c>
      <c r="C54" s="13">
        <v>0</v>
      </c>
      <c r="D54" s="13">
        <v>0</v>
      </c>
      <c r="E54" s="13">
        <f t="shared" ref="E54:E56" si="2">D54-C54</f>
        <v>0</v>
      </c>
    </row>
    <row r="55" spans="1:5" x14ac:dyDescent="0.3">
      <c r="A55" s="4" t="s">
        <v>94</v>
      </c>
      <c r="B55" s="5" t="s">
        <v>95</v>
      </c>
      <c r="C55" s="13">
        <v>0</v>
      </c>
      <c r="D55" s="13">
        <v>0</v>
      </c>
      <c r="E55" s="13">
        <f t="shared" si="2"/>
        <v>0</v>
      </c>
    </row>
    <row r="56" spans="1:5" x14ac:dyDescent="0.3">
      <c r="A56" s="4" t="s">
        <v>96</v>
      </c>
      <c r="B56" s="5" t="s">
        <v>97</v>
      </c>
      <c r="C56" s="24">
        <v>0</v>
      </c>
      <c r="D56" s="13">
        <v>0</v>
      </c>
      <c r="E56" s="13">
        <f t="shared" si="2"/>
        <v>0</v>
      </c>
    </row>
    <row r="57" spans="1:5" x14ac:dyDescent="0.3">
      <c r="A57" s="10" t="s">
        <v>98</v>
      </c>
      <c r="B57" s="11" t="s">
        <v>99</v>
      </c>
      <c r="C57" s="12">
        <f>SUM(C58:C61)</f>
        <v>232817.85</v>
      </c>
      <c r="D57" s="12">
        <f>SUM(D58:D61)</f>
        <v>123044</v>
      </c>
      <c r="E57" s="12">
        <f>SUM(E58:E61)</f>
        <v>-109773.85</v>
      </c>
    </row>
    <row r="58" spans="1:5" x14ac:dyDescent="0.3">
      <c r="A58" s="4" t="s">
        <v>100</v>
      </c>
      <c r="B58" s="5" t="s">
        <v>101</v>
      </c>
      <c r="C58" s="13">
        <v>225807.85</v>
      </c>
      <c r="D58" s="13">
        <v>117574</v>
      </c>
      <c r="E58" s="24">
        <f>D58-C58</f>
        <v>-108233.85</v>
      </c>
    </row>
    <row r="59" spans="1:5" x14ac:dyDescent="0.3">
      <c r="A59" s="4" t="s">
        <v>102</v>
      </c>
      <c r="B59" s="5" t="s">
        <v>103</v>
      </c>
      <c r="C59" s="13">
        <v>7000</v>
      </c>
      <c r="D59" s="24">
        <v>5470</v>
      </c>
      <c r="E59" s="24">
        <f t="shared" ref="E59:E61" si="3">D59-C59</f>
        <v>-1530</v>
      </c>
    </row>
    <row r="60" spans="1:5" x14ac:dyDescent="0.3">
      <c r="A60" s="4" t="s">
        <v>104</v>
      </c>
      <c r="B60" s="5" t="s">
        <v>105</v>
      </c>
      <c r="C60" s="24">
        <v>0</v>
      </c>
      <c r="D60" s="13">
        <v>0</v>
      </c>
      <c r="E60" s="24">
        <f t="shared" si="3"/>
        <v>0</v>
      </c>
    </row>
    <row r="61" spans="1:5" x14ac:dyDescent="0.3">
      <c r="A61" s="4" t="s">
        <v>106</v>
      </c>
      <c r="B61" s="5" t="s">
        <v>107</v>
      </c>
      <c r="C61" s="13">
        <v>10</v>
      </c>
      <c r="D61" s="13">
        <v>0</v>
      </c>
      <c r="E61" s="24">
        <f t="shared" si="3"/>
        <v>-10</v>
      </c>
    </row>
    <row r="62" spans="1:5" x14ac:dyDescent="0.3">
      <c r="A62" s="10" t="s">
        <v>108</v>
      </c>
      <c r="B62" s="11" t="s">
        <v>109</v>
      </c>
      <c r="C62" s="12">
        <f>SUM(C63:C64)</f>
        <v>1105000</v>
      </c>
      <c r="D62" s="12">
        <f>SUM(D63:D64)</f>
        <v>1012910</v>
      </c>
      <c r="E62" s="12">
        <f>SUM(E63:E64)</f>
        <v>-92090</v>
      </c>
    </row>
    <row r="63" spans="1:5" x14ac:dyDescent="0.3">
      <c r="A63" s="4" t="s">
        <v>110</v>
      </c>
      <c r="B63" s="5" t="s">
        <v>111</v>
      </c>
      <c r="C63" s="13">
        <v>1100000</v>
      </c>
      <c r="D63" s="13">
        <v>1012910</v>
      </c>
      <c r="E63" s="13">
        <f>D63-C63</f>
        <v>-87090</v>
      </c>
    </row>
    <row r="64" spans="1:5" x14ac:dyDescent="0.3">
      <c r="A64" s="4" t="s">
        <v>112</v>
      </c>
      <c r="B64" s="5" t="s">
        <v>113</v>
      </c>
      <c r="C64" s="13">
        <v>5000</v>
      </c>
      <c r="D64" s="13">
        <v>0</v>
      </c>
      <c r="E64" s="13">
        <f>D64-C64</f>
        <v>-5000</v>
      </c>
    </row>
    <row r="65" spans="1:5" x14ac:dyDescent="0.3">
      <c r="A65" s="10" t="s">
        <v>114</v>
      </c>
      <c r="B65" s="11" t="s">
        <v>115</v>
      </c>
      <c r="C65" s="12">
        <f>SUM(C66:C69)</f>
        <v>130000</v>
      </c>
      <c r="D65" s="12">
        <f>SUM(D66:D69)</f>
        <v>75964</v>
      </c>
      <c r="E65" s="12">
        <f>SUM(E66:E69)</f>
        <v>-54036</v>
      </c>
    </row>
    <row r="66" spans="1:5" x14ac:dyDescent="0.3">
      <c r="A66" s="4" t="s">
        <v>116</v>
      </c>
      <c r="B66" s="5" t="s">
        <v>117</v>
      </c>
      <c r="C66" s="13">
        <v>50000</v>
      </c>
      <c r="D66" s="13">
        <v>19723</v>
      </c>
      <c r="E66" s="13">
        <f>D66-C66</f>
        <v>-30277</v>
      </c>
    </row>
    <row r="67" spans="1:5" x14ac:dyDescent="0.3">
      <c r="A67" s="4" t="s">
        <v>118</v>
      </c>
      <c r="B67" s="5" t="s">
        <v>119</v>
      </c>
      <c r="C67" s="24">
        <v>0</v>
      </c>
      <c r="D67" s="13">
        <v>0</v>
      </c>
      <c r="E67" s="13">
        <f t="shared" ref="E67:E73" si="4">D67-C67</f>
        <v>0</v>
      </c>
    </row>
    <row r="68" spans="1:5" x14ac:dyDescent="0.3">
      <c r="A68" s="4" t="s">
        <v>120</v>
      </c>
      <c r="B68" s="5" t="s">
        <v>121</v>
      </c>
      <c r="C68" s="13">
        <v>80000</v>
      </c>
      <c r="D68" s="13">
        <v>56241</v>
      </c>
      <c r="E68" s="13">
        <f t="shared" si="4"/>
        <v>-23759</v>
      </c>
    </row>
    <row r="69" spans="1:5" x14ac:dyDescent="0.3">
      <c r="A69" s="4" t="s">
        <v>122</v>
      </c>
      <c r="B69" s="5" t="s">
        <v>123</v>
      </c>
      <c r="C69" s="13">
        <v>0</v>
      </c>
      <c r="D69" s="13">
        <v>0</v>
      </c>
      <c r="E69" s="13">
        <f t="shared" si="4"/>
        <v>0</v>
      </c>
    </row>
    <row r="70" spans="1:5" x14ac:dyDescent="0.3">
      <c r="A70" s="10" t="s">
        <v>124</v>
      </c>
      <c r="B70" s="11" t="s">
        <v>125</v>
      </c>
      <c r="C70" s="12">
        <f>SUM(C71:C73)</f>
        <v>0</v>
      </c>
      <c r="D70" s="12">
        <f>SUM(D71:D73)</f>
        <v>0</v>
      </c>
      <c r="E70" s="13">
        <f t="shared" si="4"/>
        <v>0</v>
      </c>
    </row>
    <row r="71" spans="1:5" x14ac:dyDescent="0.3">
      <c r="A71" s="4" t="s">
        <v>126</v>
      </c>
      <c r="B71" s="5" t="s">
        <v>127</v>
      </c>
      <c r="C71" s="24">
        <v>0</v>
      </c>
      <c r="D71" s="13">
        <v>0</v>
      </c>
      <c r="E71" s="13">
        <f t="shared" si="4"/>
        <v>0</v>
      </c>
    </row>
    <row r="72" spans="1:5" x14ac:dyDescent="0.3">
      <c r="A72" s="4" t="s">
        <v>128</v>
      </c>
      <c r="B72" s="5" t="s">
        <v>129</v>
      </c>
      <c r="C72" s="13">
        <v>0</v>
      </c>
      <c r="D72" s="13">
        <v>0</v>
      </c>
      <c r="E72" s="13">
        <f t="shared" si="4"/>
        <v>0</v>
      </c>
    </row>
    <row r="73" spans="1:5" x14ac:dyDescent="0.3">
      <c r="A73" s="4" t="s">
        <v>130</v>
      </c>
      <c r="B73" s="5" t="s">
        <v>131</v>
      </c>
      <c r="C73" s="24">
        <v>0</v>
      </c>
      <c r="D73" s="13">
        <v>0</v>
      </c>
      <c r="E73" s="13">
        <f t="shared" si="4"/>
        <v>0</v>
      </c>
    </row>
    <row r="74" spans="1:5" x14ac:dyDescent="0.3">
      <c r="A74" s="15"/>
      <c r="B74" s="8" t="s">
        <v>132</v>
      </c>
      <c r="C74" s="16">
        <f>C28+C31+C48+C52+C57+C62+C65+C70</f>
        <v>2281649.02</v>
      </c>
      <c r="D74" s="16">
        <f>D28+D31+D48+D52+D57+D62+D65+D70</f>
        <v>1831191</v>
      </c>
      <c r="E74" s="16">
        <f>E28+E31+E48+E52+E57+E62+E65+E70</f>
        <v>-450458.02</v>
      </c>
    </row>
    <row r="75" spans="1:5" x14ac:dyDescent="0.3">
      <c r="A75" s="25"/>
      <c r="B75" s="26"/>
      <c r="C75" s="27"/>
      <c r="D75" s="27"/>
      <c r="E75" s="27"/>
    </row>
    <row r="76" spans="1:5" x14ac:dyDescent="0.3">
      <c r="A76" s="15"/>
      <c r="B76" s="8" t="s">
        <v>133</v>
      </c>
      <c r="C76" s="16">
        <f>C20-C74</f>
        <v>67860.979999999981</v>
      </c>
      <c r="D76" s="16">
        <f>D20-D74</f>
        <v>48745</v>
      </c>
      <c r="E76" s="16">
        <f>E20-E74</f>
        <v>-19115.979999999981</v>
      </c>
    </row>
    <row r="77" spans="1:5" x14ac:dyDescent="0.3">
      <c r="A77" s="25"/>
      <c r="B77" s="26"/>
      <c r="C77" s="27"/>
      <c r="D77" s="27"/>
      <c r="E77" s="27"/>
    </row>
    <row r="78" spans="1:5" x14ac:dyDescent="0.3">
      <c r="A78" s="7" t="s">
        <v>134</v>
      </c>
      <c r="B78" s="8" t="s">
        <v>135</v>
      </c>
      <c r="C78" s="16">
        <f>C81-C79</f>
        <v>0</v>
      </c>
      <c r="D78" s="16">
        <f>D81-D79</f>
        <v>0</v>
      </c>
      <c r="E78" s="16">
        <f>E81-E79</f>
        <v>0</v>
      </c>
    </row>
    <row r="79" spans="1:5" x14ac:dyDescent="0.3">
      <c r="A79" s="10" t="s">
        <v>136</v>
      </c>
      <c r="B79" s="11" t="s">
        <v>137</v>
      </c>
      <c r="C79" s="12">
        <f>C80</f>
        <v>0</v>
      </c>
      <c r="D79" s="12">
        <f>D80</f>
        <v>0</v>
      </c>
      <c r="E79" s="12">
        <f>E80</f>
        <v>0</v>
      </c>
    </row>
    <row r="80" spans="1:5" x14ac:dyDescent="0.3">
      <c r="A80" s="4" t="s">
        <v>138</v>
      </c>
      <c r="B80" s="5" t="s">
        <v>139</v>
      </c>
      <c r="C80" s="13">
        <v>0</v>
      </c>
      <c r="D80" s="13">
        <v>0</v>
      </c>
      <c r="E80" s="13">
        <f>D80-C80</f>
        <v>0</v>
      </c>
    </row>
    <row r="81" spans="1:5" x14ac:dyDescent="0.3">
      <c r="A81" s="10" t="s">
        <v>140</v>
      </c>
      <c r="B81" s="11" t="s">
        <v>141</v>
      </c>
      <c r="C81" s="12">
        <f>SUM(C82:C84)</f>
        <v>0</v>
      </c>
      <c r="D81" s="12">
        <f>SUM(D82:D84)</f>
        <v>0</v>
      </c>
      <c r="E81" s="12">
        <f>SUM(E82:E84)</f>
        <v>0</v>
      </c>
    </row>
    <row r="82" spans="1:5" x14ac:dyDescent="0.3">
      <c r="A82" s="4" t="s">
        <v>142</v>
      </c>
      <c r="B82" s="5" t="s">
        <v>143</v>
      </c>
      <c r="C82" s="24">
        <v>0</v>
      </c>
      <c r="D82" s="13">
        <v>0</v>
      </c>
      <c r="E82" s="13">
        <f>D82-C82</f>
        <v>0</v>
      </c>
    </row>
    <row r="83" spans="1:5" x14ac:dyDescent="0.3">
      <c r="A83" s="4" t="s">
        <v>144</v>
      </c>
      <c r="B83" s="5" t="s">
        <v>145</v>
      </c>
      <c r="C83" s="13">
        <v>0</v>
      </c>
      <c r="D83" s="13">
        <v>0</v>
      </c>
      <c r="E83" s="13">
        <f>D83-C83</f>
        <v>0</v>
      </c>
    </row>
    <row r="84" spans="1:5" x14ac:dyDescent="0.3">
      <c r="A84" s="4" t="s">
        <v>146</v>
      </c>
      <c r="B84" s="5" t="s">
        <v>147</v>
      </c>
      <c r="C84" s="24">
        <v>0</v>
      </c>
      <c r="D84" s="13">
        <v>0</v>
      </c>
      <c r="E84" s="13">
        <f>D84-C84</f>
        <v>0</v>
      </c>
    </row>
    <row r="85" spans="1:5" x14ac:dyDescent="0.3">
      <c r="A85" s="7" t="s">
        <v>148</v>
      </c>
      <c r="B85" s="8" t="s">
        <v>149</v>
      </c>
      <c r="C85" s="16">
        <f>C88-C86</f>
        <v>0</v>
      </c>
      <c r="D85" s="16">
        <f t="shared" ref="D85:E85" si="5">D88-D86</f>
        <v>0</v>
      </c>
      <c r="E85" s="16">
        <f t="shared" si="5"/>
        <v>0</v>
      </c>
    </row>
    <row r="86" spans="1:5" x14ac:dyDescent="0.3">
      <c r="A86" s="10" t="s">
        <v>150</v>
      </c>
      <c r="B86" s="11" t="s">
        <v>151</v>
      </c>
      <c r="C86" s="12">
        <f>C87</f>
        <v>0</v>
      </c>
      <c r="D86" s="12">
        <f>SUM(D87:D90)</f>
        <v>0</v>
      </c>
      <c r="E86" s="12">
        <f>SUM(E87:E90)</f>
        <v>0</v>
      </c>
    </row>
    <row r="87" spans="1:5" x14ac:dyDescent="0.3">
      <c r="A87" s="4" t="s">
        <v>152</v>
      </c>
      <c r="B87" s="5" t="s">
        <v>153</v>
      </c>
      <c r="C87" s="13">
        <v>0</v>
      </c>
      <c r="D87" s="13">
        <v>0</v>
      </c>
      <c r="E87" s="13">
        <f>D87-C87</f>
        <v>0</v>
      </c>
    </row>
    <row r="88" spans="1:5" x14ac:dyDescent="0.3">
      <c r="A88" s="4" t="s">
        <v>154</v>
      </c>
      <c r="B88" s="5" t="s">
        <v>155</v>
      </c>
      <c r="C88" s="24">
        <v>0</v>
      </c>
      <c r="D88" s="13">
        <v>0</v>
      </c>
      <c r="E88" s="13">
        <f>D88-C88</f>
        <v>0</v>
      </c>
    </row>
    <row r="89" spans="1:5" x14ac:dyDescent="0.3">
      <c r="A89" s="7" t="s">
        <v>156</v>
      </c>
      <c r="B89" s="8" t="s">
        <v>157</v>
      </c>
      <c r="C89" s="16">
        <f>C92-C90</f>
        <v>0</v>
      </c>
      <c r="D89" s="16">
        <f t="shared" ref="D89:E89" si="6">D92-D90</f>
        <v>0</v>
      </c>
      <c r="E89" s="16">
        <f t="shared" si="6"/>
        <v>0</v>
      </c>
    </row>
    <row r="90" spans="1:5" x14ac:dyDescent="0.3">
      <c r="A90" s="10" t="s">
        <v>158</v>
      </c>
      <c r="B90" s="11" t="s">
        <v>159</v>
      </c>
      <c r="C90" s="12">
        <f>SUM(C91:C94)</f>
        <v>0</v>
      </c>
      <c r="D90" s="12">
        <f>SUM(D91:D94)</f>
        <v>0</v>
      </c>
      <c r="E90" s="12">
        <f>SUM(E91:E94)</f>
        <v>0</v>
      </c>
    </row>
    <row r="91" spans="1:5" x14ac:dyDescent="0.3">
      <c r="A91" s="4" t="s">
        <v>160</v>
      </c>
      <c r="B91" s="5" t="s">
        <v>161</v>
      </c>
      <c r="C91" s="13">
        <v>0</v>
      </c>
      <c r="D91" s="13">
        <v>0</v>
      </c>
      <c r="E91" s="13">
        <f>D91-C91</f>
        <v>0</v>
      </c>
    </row>
    <row r="92" spans="1:5" x14ac:dyDescent="0.3">
      <c r="A92" s="4" t="s">
        <v>162</v>
      </c>
      <c r="B92" s="5" t="s">
        <v>163</v>
      </c>
      <c r="C92" s="24">
        <v>0</v>
      </c>
      <c r="D92" s="13">
        <v>0</v>
      </c>
      <c r="E92" s="13">
        <f>D92-C92</f>
        <v>0</v>
      </c>
    </row>
    <row r="93" spans="1:5" x14ac:dyDescent="0.3">
      <c r="A93" s="4" t="s">
        <v>164</v>
      </c>
      <c r="B93" s="5" t="s">
        <v>165</v>
      </c>
      <c r="C93" s="13">
        <v>0</v>
      </c>
      <c r="D93" s="13">
        <v>0</v>
      </c>
      <c r="E93" s="13">
        <f>D93-C93</f>
        <v>0</v>
      </c>
    </row>
    <row r="94" spans="1:5" x14ac:dyDescent="0.3">
      <c r="A94" s="4" t="s">
        <v>166</v>
      </c>
      <c r="B94" s="5" t="s">
        <v>181</v>
      </c>
      <c r="C94" s="24">
        <v>0</v>
      </c>
      <c r="D94" s="13">
        <v>0</v>
      </c>
      <c r="E94" s="13">
        <f>D94-C94</f>
        <v>0</v>
      </c>
    </row>
    <row r="95" spans="1:5" x14ac:dyDescent="0.3">
      <c r="A95" s="10" t="s">
        <v>167</v>
      </c>
      <c r="B95" s="11" t="s">
        <v>168</v>
      </c>
      <c r="C95" s="12">
        <f>SUM(C96:C99)</f>
        <v>0</v>
      </c>
      <c r="D95" s="12">
        <f>SUM(D96:D99)</f>
        <v>0</v>
      </c>
      <c r="E95" s="12">
        <f>SUM(E96:E99)</f>
        <v>0</v>
      </c>
    </row>
    <row r="96" spans="1:5" x14ac:dyDescent="0.3">
      <c r="A96" s="4" t="s">
        <v>169</v>
      </c>
      <c r="B96" s="5" t="s">
        <v>170</v>
      </c>
      <c r="C96" s="13">
        <v>0</v>
      </c>
      <c r="D96" s="13">
        <v>0</v>
      </c>
      <c r="E96" s="13">
        <f>D96-C96</f>
        <v>0</v>
      </c>
    </row>
    <row r="97" spans="1:6" x14ac:dyDescent="0.3">
      <c r="A97" s="4" t="s">
        <v>171</v>
      </c>
      <c r="B97" s="5" t="s">
        <v>172</v>
      </c>
      <c r="C97" s="24">
        <v>0</v>
      </c>
      <c r="D97" s="13">
        <v>0</v>
      </c>
      <c r="E97" s="13">
        <f>D97-C97</f>
        <v>0</v>
      </c>
    </row>
    <row r="98" spans="1:6" x14ac:dyDescent="0.3">
      <c r="A98" s="4" t="s">
        <v>173</v>
      </c>
      <c r="B98" s="5" t="s">
        <v>174</v>
      </c>
      <c r="C98" s="13">
        <v>0</v>
      </c>
      <c r="D98" s="13">
        <v>0</v>
      </c>
      <c r="E98" s="13">
        <f>D98-C98</f>
        <v>0</v>
      </c>
    </row>
    <row r="99" spans="1:6" x14ac:dyDescent="0.3">
      <c r="A99" s="4" t="s">
        <v>175</v>
      </c>
      <c r="B99" s="5" t="s">
        <v>176</v>
      </c>
      <c r="C99" s="24">
        <v>0</v>
      </c>
      <c r="D99" s="13">
        <v>0</v>
      </c>
      <c r="E99" s="13">
        <f>D99-C99</f>
        <v>0</v>
      </c>
    </row>
    <row r="100" spans="1:6" x14ac:dyDescent="0.3">
      <c r="A100" s="7"/>
      <c r="B100" s="8" t="s">
        <v>177</v>
      </c>
      <c r="C100" s="16">
        <f>C20-C74-C78-C85-C89</f>
        <v>67860.979999999981</v>
      </c>
      <c r="D100" s="16">
        <f>D20-D74-D78-D85-D89</f>
        <v>48745</v>
      </c>
      <c r="E100" s="16">
        <f>E20-E74-E78-E85-E89</f>
        <v>-19115.979999999981</v>
      </c>
    </row>
    <row r="102" spans="1:6" x14ac:dyDescent="0.3">
      <c r="A102" s="7" t="s">
        <v>178</v>
      </c>
      <c r="B102" s="8" t="s">
        <v>179</v>
      </c>
      <c r="C102" s="16">
        <v>67860.98</v>
      </c>
      <c r="D102" s="16">
        <v>48745</v>
      </c>
      <c r="E102" s="16">
        <f>D102-C102</f>
        <v>-19115.979999999996</v>
      </c>
      <c r="F102" s="22"/>
    </row>
    <row r="104" spans="1:6" x14ac:dyDescent="0.3">
      <c r="A104" s="7"/>
      <c r="B104" s="8" t="s">
        <v>180</v>
      </c>
      <c r="C104" s="16">
        <f>C107-C105</f>
        <v>0</v>
      </c>
      <c r="D104" s="16">
        <f t="shared" ref="D104:E104" si="7">D107-D105</f>
        <v>0</v>
      </c>
      <c r="E104" s="16">
        <f t="shared" si="7"/>
        <v>0</v>
      </c>
    </row>
  </sheetData>
  <mergeCells count="1">
    <mergeCell ref="A1:E1"/>
  </mergeCells>
  <pageMargins left="0" right="0.11811023622047245" top="0.74803149606299213" bottom="0.74803149606299213" header="0.31496062992125984" footer="0.31496062992125984"/>
  <pageSetup paperSize="9" scale="90" orientation="portrait" r:id="rId1"/>
  <headerFooter>
    <oddHeader>&amp;CSANBAPOLIS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C89" zoomScale="220" zoomScaleNormal="220" workbookViewId="0">
      <selection activeCell="E100" sqref="E100"/>
    </sheetView>
  </sheetViews>
  <sheetFormatPr defaultColWidth="9.1796875" defaultRowHeight="13" x14ac:dyDescent="0.3"/>
  <cols>
    <col min="1" max="1" width="8.453125" style="3" bestFit="1" customWidth="1"/>
    <col min="2" max="2" width="55.1796875" style="3" customWidth="1"/>
    <col min="3" max="5" width="13.81640625" style="3" customWidth="1"/>
    <col min="6" max="16384" width="9.1796875" style="3"/>
  </cols>
  <sheetData>
    <row r="1" spans="1:5" x14ac:dyDescent="0.3">
      <c r="A1" s="78" t="s">
        <v>212</v>
      </c>
      <c r="B1" s="79"/>
      <c r="C1" s="79"/>
      <c r="D1" s="80"/>
      <c r="E1" s="81"/>
    </row>
    <row r="2" spans="1:5" x14ac:dyDescent="0.3">
      <c r="A2" s="4"/>
      <c r="B2" s="5"/>
      <c r="C2" s="6" t="s">
        <v>0</v>
      </c>
      <c r="D2" s="6" t="s">
        <v>1</v>
      </c>
      <c r="E2" s="6" t="s">
        <v>2</v>
      </c>
    </row>
    <row r="3" spans="1:5" x14ac:dyDescent="0.3">
      <c r="A3" s="7" t="s">
        <v>3</v>
      </c>
      <c r="B3" s="8" t="s">
        <v>4</v>
      </c>
      <c r="C3" s="9"/>
      <c r="D3" s="9"/>
      <c r="E3" s="9"/>
    </row>
    <row r="4" spans="1:5" x14ac:dyDescent="0.3">
      <c r="A4" s="10" t="s">
        <v>5</v>
      </c>
      <c r="B4" s="11" t="s">
        <v>6</v>
      </c>
      <c r="C4" s="12">
        <f>SUM(C5)</f>
        <v>0</v>
      </c>
      <c r="D4" s="12">
        <f>SUM(D5)</f>
        <v>0</v>
      </c>
      <c r="E4" s="12">
        <f>SUM(E5)</f>
        <v>0</v>
      </c>
    </row>
    <row r="5" spans="1:5" x14ac:dyDescent="0.3">
      <c r="A5" s="4" t="s">
        <v>7</v>
      </c>
      <c r="B5" s="5" t="s">
        <v>8</v>
      </c>
      <c r="C5" s="13">
        <v>0</v>
      </c>
      <c r="D5" s="13">
        <v>0</v>
      </c>
      <c r="E5" s="13">
        <f>D5-C5</f>
        <v>0</v>
      </c>
    </row>
    <row r="6" spans="1:5" x14ac:dyDescent="0.3">
      <c r="A6" s="10" t="s">
        <v>9</v>
      </c>
      <c r="B6" s="11" t="s">
        <v>10</v>
      </c>
      <c r="C6" s="12">
        <f>SUM(C7:C10)</f>
        <v>70000</v>
      </c>
      <c r="D6" s="12">
        <f>SUM(D7:D10)</f>
        <v>70000</v>
      </c>
      <c r="E6" s="12">
        <f>SUM(E7:E10)</f>
        <v>0</v>
      </c>
    </row>
    <row r="7" spans="1:5" x14ac:dyDescent="0.3">
      <c r="A7" s="4" t="s">
        <v>11</v>
      </c>
      <c r="B7" s="5" t="s">
        <v>12</v>
      </c>
      <c r="C7" s="13">
        <v>0</v>
      </c>
      <c r="D7" s="13">
        <v>0</v>
      </c>
      <c r="E7" s="13">
        <f>D7-C7</f>
        <v>0</v>
      </c>
    </row>
    <row r="8" spans="1:5" x14ac:dyDescent="0.3">
      <c r="A8" s="4" t="s">
        <v>13</v>
      </c>
      <c r="B8" s="5" t="s">
        <v>14</v>
      </c>
      <c r="C8" s="13">
        <v>0</v>
      </c>
      <c r="D8" s="13">
        <v>0</v>
      </c>
      <c r="E8" s="13">
        <f>D8-C8</f>
        <v>0</v>
      </c>
    </row>
    <row r="9" spans="1:5" x14ac:dyDescent="0.3">
      <c r="A9" s="4" t="s">
        <v>15</v>
      </c>
      <c r="B9" s="5" t="s">
        <v>16</v>
      </c>
      <c r="C9" s="13">
        <v>70000</v>
      </c>
      <c r="D9" s="13">
        <v>70000</v>
      </c>
      <c r="E9" s="13">
        <f>D9-C9</f>
        <v>0</v>
      </c>
    </row>
    <row r="10" spans="1:5" x14ac:dyDescent="0.3">
      <c r="A10" s="4" t="s">
        <v>17</v>
      </c>
      <c r="B10" s="5" t="s">
        <v>18</v>
      </c>
      <c r="C10" s="13">
        <v>0</v>
      </c>
      <c r="D10" s="13">
        <v>0</v>
      </c>
      <c r="E10" s="13">
        <f>D10-C10</f>
        <v>0</v>
      </c>
    </row>
    <row r="11" spans="1:5" x14ac:dyDescent="0.3">
      <c r="A11" s="10" t="s">
        <v>19</v>
      </c>
      <c r="B11" s="11" t="s">
        <v>20</v>
      </c>
      <c r="C11" s="12">
        <f>SUM(C12:C14)</f>
        <v>496010</v>
      </c>
      <c r="D11" s="12">
        <f>SUM(D12:D14)</f>
        <v>418490</v>
      </c>
      <c r="E11" s="12">
        <f>SUM(E12:E14)</f>
        <v>-77520</v>
      </c>
    </row>
    <row r="12" spans="1:5" x14ac:dyDescent="0.3">
      <c r="A12" s="14" t="s">
        <v>21</v>
      </c>
      <c r="B12" s="5" t="s">
        <v>22</v>
      </c>
      <c r="C12" s="13">
        <v>200010</v>
      </c>
      <c r="D12" s="13">
        <v>211696</v>
      </c>
      <c r="E12" s="13">
        <f>D12-C12</f>
        <v>11686</v>
      </c>
    </row>
    <row r="13" spans="1:5" x14ac:dyDescent="0.3">
      <c r="A13" s="4" t="s">
        <v>23</v>
      </c>
      <c r="B13" s="5" t="s">
        <v>24</v>
      </c>
      <c r="C13" s="13">
        <v>0</v>
      </c>
      <c r="D13" s="13">
        <v>0</v>
      </c>
      <c r="E13" s="13">
        <f>D13-C13</f>
        <v>0</v>
      </c>
    </row>
    <row r="14" spans="1:5" x14ac:dyDescent="0.3">
      <c r="A14" s="4" t="s">
        <v>25</v>
      </c>
      <c r="B14" s="5" t="s">
        <v>26</v>
      </c>
      <c r="C14" s="13">
        <v>296000</v>
      </c>
      <c r="D14" s="13">
        <v>206794</v>
      </c>
      <c r="E14" s="13">
        <f>D14-C14</f>
        <v>-89206</v>
      </c>
    </row>
    <row r="15" spans="1:5" x14ac:dyDescent="0.3">
      <c r="A15" s="10" t="s">
        <v>27</v>
      </c>
      <c r="B15" s="11" t="s">
        <v>28</v>
      </c>
      <c r="C15" s="12">
        <f>SUM(C16:C19)</f>
        <v>61500</v>
      </c>
      <c r="D15" s="12">
        <f>SUM(D16:D19)</f>
        <v>35505</v>
      </c>
      <c r="E15" s="12">
        <f>SUM(E16:E19)</f>
        <v>-25995</v>
      </c>
    </row>
    <row r="16" spans="1:5" x14ac:dyDescent="0.3">
      <c r="A16" s="4" t="s">
        <v>29</v>
      </c>
      <c r="B16" s="5" t="s">
        <v>30</v>
      </c>
      <c r="C16" s="13">
        <v>1500</v>
      </c>
      <c r="D16" s="13">
        <v>0</v>
      </c>
      <c r="E16" s="13">
        <f>D16-C16</f>
        <v>-1500</v>
      </c>
    </row>
    <row r="17" spans="1:5" x14ac:dyDescent="0.3">
      <c r="A17" s="4" t="s">
        <v>31</v>
      </c>
      <c r="B17" s="5" t="s">
        <v>32</v>
      </c>
      <c r="C17" s="13">
        <v>0</v>
      </c>
      <c r="D17" s="13">
        <v>0</v>
      </c>
      <c r="E17" s="13">
        <f>D17-C17</f>
        <v>0</v>
      </c>
    </row>
    <row r="18" spans="1:5" x14ac:dyDescent="0.3">
      <c r="A18" s="4" t="s">
        <v>33</v>
      </c>
      <c r="B18" s="5" t="s">
        <v>34</v>
      </c>
      <c r="C18" s="13">
        <v>0</v>
      </c>
      <c r="D18" s="13">
        <v>0</v>
      </c>
      <c r="E18" s="13">
        <f>D18-C18</f>
        <v>0</v>
      </c>
    </row>
    <row r="19" spans="1:5" x14ac:dyDescent="0.3">
      <c r="A19" s="4" t="s">
        <v>35</v>
      </c>
      <c r="B19" s="5" t="s">
        <v>36</v>
      </c>
      <c r="C19" s="13">
        <v>60000</v>
      </c>
      <c r="D19" s="13">
        <v>35505</v>
      </c>
      <c r="E19" s="13">
        <f>D19-C19</f>
        <v>-24495</v>
      </c>
    </row>
    <row r="20" spans="1:5" x14ac:dyDescent="0.3">
      <c r="A20" s="15"/>
      <c r="B20" s="8" t="s">
        <v>37</v>
      </c>
      <c r="C20" s="16">
        <f>C4+C6+C11+C15</f>
        <v>627510</v>
      </c>
      <c r="D20" s="16">
        <f>D4+D6+D11+D15</f>
        <v>523995</v>
      </c>
      <c r="E20" s="16">
        <f>E4+E6+E11+E15</f>
        <v>-103515</v>
      </c>
    </row>
    <row r="21" spans="1:5" x14ac:dyDescent="0.3">
      <c r="A21" s="17"/>
      <c r="B21" s="17">
        <v>36001</v>
      </c>
      <c r="C21" s="18"/>
      <c r="D21" s="19">
        <v>0</v>
      </c>
    </row>
    <row r="22" spans="1:5" x14ac:dyDescent="0.3">
      <c r="A22" s="20"/>
      <c r="B22" s="20"/>
      <c r="C22" s="21"/>
      <c r="D22" s="22">
        <f>SUM(D20:D21)</f>
        <v>523995</v>
      </c>
    </row>
    <row r="26" spans="1:5" x14ac:dyDescent="0.3">
      <c r="A26" s="4"/>
      <c r="B26" s="5"/>
      <c r="C26" s="6" t="s">
        <v>0</v>
      </c>
      <c r="D26" s="6" t="s">
        <v>1</v>
      </c>
      <c r="E26" s="6" t="s">
        <v>2</v>
      </c>
    </row>
    <row r="27" spans="1:5" x14ac:dyDescent="0.3">
      <c r="A27" s="7" t="s">
        <v>38</v>
      </c>
      <c r="B27" s="8" t="s">
        <v>39</v>
      </c>
      <c r="C27" s="23"/>
      <c r="D27" s="23"/>
      <c r="E27" s="23"/>
    </row>
    <row r="28" spans="1:5" x14ac:dyDescent="0.3">
      <c r="A28" s="10" t="s">
        <v>40</v>
      </c>
      <c r="B28" s="10" t="s">
        <v>41</v>
      </c>
      <c r="C28" s="12">
        <f>C29+C30</f>
        <v>5000</v>
      </c>
      <c r="D28" s="12">
        <f>D29+D30</f>
        <v>4372</v>
      </c>
      <c r="E28" s="12">
        <f>E29+E30</f>
        <v>-628</v>
      </c>
    </row>
    <row r="29" spans="1:5" x14ac:dyDescent="0.3">
      <c r="A29" s="4" t="s">
        <v>42</v>
      </c>
      <c r="B29" s="5" t="s">
        <v>43</v>
      </c>
      <c r="C29" s="13">
        <v>0</v>
      </c>
      <c r="D29" s="13">
        <v>0</v>
      </c>
      <c r="E29" s="13">
        <f>D29-C29</f>
        <v>0</v>
      </c>
    </row>
    <row r="30" spans="1:5" x14ac:dyDescent="0.3">
      <c r="A30" s="4" t="s">
        <v>44</v>
      </c>
      <c r="B30" s="5" t="s">
        <v>45</v>
      </c>
      <c r="C30" s="13">
        <v>5000</v>
      </c>
      <c r="D30" s="13">
        <v>4372</v>
      </c>
      <c r="E30" s="13">
        <f>D30-C30</f>
        <v>-628</v>
      </c>
    </row>
    <row r="31" spans="1:5" x14ac:dyDescent="0.3">
      <c r="A31" s="10" t="s">
        <v>46</v>
      </c>
      <c r="B31" s="11" t="s">
        <v>47</v>
      </c>
      <c r="C31" s="12">
        <f>SUM(C32:C47)</f>
        <v>270500</v>
      </c>
      <c r="D31" s="12">
        <f>SUM(D32:D47)</f>
        <v>227492</v>
      </c>
      <c r="E31" s="12">
        <f>SUM(E32:E47)</f>
        <v>-43008</v>
      </c>
    </row>
    <row r="32" spans="1:5" x14ac:dyDescent="0.3">
      <c r="A32" s="4" t="s">
        <v>48</v>
      </c>
      <c r="B32" s="5" t="s">
        <v>49</v>
      </c>
      <c r="C32" s="24">
        <v>0</v>
      </c>
      <c r="D32" s="13">
        <v>0</v>
      </c>
      <c r="E32" s="13">
        <f t="shared" ref="E32:E47" si="0">D32-C32</f>
        <v>0</v>
      </c>
    </row>
    <row r="33" spans="1:5" x14ac:dyDescent="0.3">
      <c r="A33" s="4" t="s">
        <v>50</v>
      </c>
      <c r="B33" s="5" t="s">
        <v>51</v>
      </c>
      <c r="C33" s="13">
        <v>0</v>
      </c>
      <c r="D33" s="13">
        <v>0</v>
      </c>
      <c r="E33" s="13">
        <f t="shared" si="0"/>
        <v>0</v>
      </c>
    </row>
    <row r="34" spans="1:5" x14ac:dyDescent="0.3">
      <c r="A34" s="4" t="s">
        <v>52</v>
      </c>
      <c r="B34" s="5" t="s">
        <v>53</v>
      </c>
      <c r="C34" s="13">
        <v>0</v>
      </c>
      <c r="D34" s="13">
        <v>0</v>
      </c>
      <c r="E34" s="13">
        <f t="shared" si="0"/>
        <v>0</v>
      </c>
    </row>
    <row r="35" spans="1:5" x14ac:dyDescent="0.3">
      <c r="A35" s="4" t="s">
        <v>54</v>
      </c>
      <c r="B35" s="5" t="s">
        <v>55</v>
      </c>
      <c r="C35" s="13">
        <v>0</v>
      </c>
      <c r="D35" s="13">
        <v>0</v>
      </c>
      <c r="E35" s="13">
        <f t="shared" si="0"/>
        <v>0</v>
      </c>
    </row>
    <row r="36" spans="1:5" x14ac:dyDescent="0.3">
      <c r="A36" s="4" t="s">
        <v>56</v>
      </c>
      <c r="B36" s="5" t="s">
        <v>57</v>
      </c>
      <c r="C36" s="24">
        <v>122600</v>
      </c>
      <c r="D36" s="13">
        <v>91276</v>
      </c>
      <c r="E36" s="13">
        <f t="shared" si="0"/>
        <v>-31324</v>
      </c>
    </row>
    <row r="37" spans="1:5" x14ac:dyDescent="0.3">
      <c r="A37" s="4" t="s">
        <v>58</v>
      </c>
      <c r="B37" s="5" t="s">
        <v>59</v>
      </c>
      <c r="C37" s="13">
        <v>0</v>
      </c>
      <c r="D37" s="13">
        <v>0</v>
      </c>
      <c r="E37" s="13">
        <f t="shared" si="0"/>
        <v>0</v>
      </c>
    </row>
    <row r="38" spans="1:5" x14ac:dyDescent="0.3">
      <c r="A38" s="4" t="s">
        <v>60</v>
      </c>
      <c r="B38" s="5" t="s">
        <v>61</v>
      </c>
      <c r="C38" s="24">
        <v>33500</v>
      </c>
      <c r="D38" s="13">
        <v>24446</v>
      </c>
      <c r="E38" s="13">
        <f t="shared" si="0"/>
        <v>-9054</v>
      </c>
    </row>
    <row r="39" spans="1:5" x14ac:dyDescent="0.3">
      <c r="A39" s="4" t="s">
        <v>62</v>
      </c>
      <c r="B39" s="5" t="s">
        <v>63</v>
      </c>
      <c r="C39" s="24">
        <v>0</v>
      </c>
      <c r="D39" s="13">
        <v>0</v>
      </c>
      <c r="E39" s="13">
        <f t="shared" si="0"/>
        <v>0</v>
      </c>
    </row>
    <row r="40" spans="1:5" x14ac:dyDescent="0.3">
      <c r="A40" s="4" t="s">
        <v>64</v>
      </c>
      <c r="B40" s="5" t="s">
        <v>65</v>
      </c>
      <c r="C40" s="13">
        <v>0</v>
      </c>
      <c r="D40" s="13">
        <v>0</v>
      </c>
      <c r="E40" s="13">
        <f t="shared" si="0"/>
        <v>0</v>
      </c>
    </row>
    <row r="41" spans="1:5" x14ac:dyDescent="0.3">
      <c r="A41" s="4" t="s">
        <v>66</v>
      </c>
      <c r="B41" s="5" t="s">
        <v>67</v>
      </c>
      <c r="C41" s="24">
        <v>2500</v>
      </c>
      <c r="D41" s="13">
        <v>0</v>
      </c>
      <c r="E41" s="13">
        <f t="shared" si="0"/>
        <v>-2500</v>
      </c>
    </row>
    <row r="42" spans="1:5" x14ac:dyDescent="0.3">
      <c r="A42" s="4" t="s">
        <v>68</v>
      </c>
      <c r="B42" s="5" t="s">
        <v>69</v>
      </c>
      <c r="C42" s="24">
        <v>108900</v>
      </c>
      <c r="D42" s="13">
        <v>107473</v>
      </c>
      <c r="E42" s="13">
        <f t="shared" si="0"/>
        <v>-1427</v>
      </c>
    </row>
    <row r="43" spans="1:5" x14ac:dyDescent="0.3">
      <c r="A43" s="4" t="s">
        <v>70</v>
      </c>
      <c r="B43" s="5" t="s">
        <v>71</v>
      </c>
      <c r="C43" s="24">
        <v>0</v>
      </c>
      <c r="D43" s="13">
        <v>0</v>
      </c>
      <c r="E43" s="13">
        <f t="shared" si="0"/>
        <v>0</v>
      </c>
    </row>
    <row r="44" spans="1:5" x14ac:dyDescent="0.3">
      <c r="A44" s="4" t="s">
        <v>72</v>
      </c>
      <c r="B44" s="5" t="s">
        <v>73</v>
      </c>
      <c r="C44" s="24">
        <v>3000</v>
      </c>
      <c r="D44" s="13">
        <v>0</v>
      </c>
      <c r="E44" s="13">
        <f t="shared" si="0"/>
        <v>-3000</v>
      </c>
    </row>
    <row r="45" spans="1:5" x14ac:dyDescent="0.3">
      <c r="A45" s="4" t="s">
        <v>74</v>
      </c>
      <c r="B45" s="5" t="s">
        <v>75</v>
      </c>
      <c r="C45" s="13">
        <v>0</v>
      </c>
      <c r="D45" s="13">
        <v>0</v>
      </c>
      <c r="E45" s="13">
        <f t="shared" si="0"/>
        <v>0</v>
      </c>
    </row>
    <row r="46" spans="1:5" x14ac:dyDescent="0.3">
      <c r="A46" s="4" t="s">
        <v>76</v>
      </c>
      <c r="B46" s="5" t="s">
        <v>77</v>
      </c>
      <c r="C46" s="13">
        <v>0</v>
      </c>
      <c r="D46" s="13">
        <v>4297</v>
      </c>
      <c r="E46" s="13">
        <f t="shared" si="0"/>
        <v>4297</v>
      </c>
    </row>
    <row r="47" spans="1:5" x14ac:dyDescent="0.3">
      <c r="A47" s="4" t="s">
        <v>78</v>
      </c>
      <c r="B47" s="5" t="s">
        <v>79</v>
      </c>
      <c r="C47" s="13">
        <v>0</v>
      </c>
      <c r="D47" s="13">
        <v>0</v>
      </c>
      <c r="E47" s="13">
        <f t="shared" si="0"/>
        <v>0</v>
      </c>
    </row>
    <row r="48" spans="1:5" x14ac:dyDescent="0.3">
      <c r="A48" s="10" t="s">
        <v>80</v>
      </c>
      <c r="B48" s="11" t="s">
        <v>81</v>
      </c>
      <c r="C48" s="12">
        <f>SUM(C49:C51)</f>
        <v>0</v>
      </c>
      <c r="D48" s="12">
        <f>SUM(D49:D51)</f>
        <v>0</v>
      </c>
      <c r="E48" s="12">
        <f>SUM(E49:E51)</f>
        <v>0</v>
      </c>
    </row>
    <row r="49" spans="1:5" x14ac:dyDescent="0.3">
      <c r="A49" s="4" t="s">
        <v>82</v>
      </c>
      <c r="B49" s="5" t="s">
        <v>83</v>
      </c>
      <c r="C49" s="24">
        <v>0</v>
      </c>
      <c r="D49" s="13">
        <v>0</v>
      </c>
      <c r="E49" s="13">
        <f>D49-C49</f>
        <v>0</v>
      </c>
    </row>
    <row r="50" spans="1:5" x14ac:dyDescent="0.3">
      <c r="A50" s="4" t="s">
        <v>84</v>
      </c>
      <c r="B50" s="5" t="s">
        <v>85</v>
      </c>
      <c r="C50" s="13">
        <v>0</v>
      </c>
      <c r="D50" s="13">
        <v>0</v>
      </c>
      <c r="E50" s="13">
        <f t="shared" ref="E50:E51" si="1">D50-C50</f>
        <v>0</v>
      </c>
    </row>
    <row r="51" spans="1:5" x14ac:dyDescent="0.3">
      <c r="A51" s="4" t="s">
        <v>86</v>
      </c>
      <c r="B51" s="5" t="s">
        <v>87</v>
      </c>
      <c r="C51" s="13">
        <v>0</v>
      </c>
      <c r="D51" s="13">
        <v>0</v>
      </c>
      <c r="E51" s="13">
        <f t="shared" si="1"/>
        <v>0</v>
      </c>
    </row>
    <row r="52" spans="1:5" x14ac:dyDescent="0.3">
      <c r="A52" s="10" t="s">
        <v>88</v>
      </c>
      <c r="B52" s="11" t="s">
        <v>89</v>
      </c>
      <c r="C52" s="12">
        <f>SUM(C53:C56)</f>
        <v>0</v>
      </c>
      <c r="D52" s="12">
        <f>SUM(D53:D56)</f>
        <v>0</v>
      </c>
      <c r="E52" s="12">
        <f>SUM(E53:E56)</f>
        <v>0</v>
      </c>
    </row>
    <row r="53" spans="1:5" x14ac:dyDescent="0.3">
      <c r="A53" s="4" t="s">
        <v>90</v>
      </c>
      <c r="B53" s="5" t="s">
        <v>91</v>
      </c>
      <c r="C53" s="24">
        <v>0</v>
      </c>
      <c r="D53" s="13">
        <v>0</v>
      </c>
      <c r="E53" s="13">
        <f>D53-C53</f>
        <v>0</v>
      </c>
    </row>
    <row r="54" spans="1:5" x14ac:dyDescent="0.3">
      <c r="A54" s="4" t="s">
        <v>92</v>
      </c>
      <c r="B54" s="5" t="s">
        <v>93</v>
      </c>
      <c r="C54" s="13">
        <v>0</v>
      </c>
      <c r="D54" s="13">
        <v>0</v>
      </c>
      <c r="E54" s="13">
        <f t="shared" ref="E54:E56" si="2">D54-C54</f>
        <v>0</v>
      </c>
    </row>
    <row r="55" spans="1:5" x14ac:dyDescent="0.3">
      <c r="A55" s="4" t="s">
        <v>94</v>
      </c>
      <c r="B55" s="5" t="s">
        <v>95</v>
      </c>
      <c r="C55" s="13">
        <v>0</v>
      </c>
      <c r="D55" s="13">
        <v>0</v>
      </c>
      <c r="E55" s="13">
        <f t="shared" si="2"/>
        <v>0</v>
      </c>
    </row>
    <row r="56" spans="1:5" x14ac:dyDescent="0.3">
      <c r="A56" s="4" t="s">
        <v>96</v>
      </c>
      <c r="B56" s="5" t="s">
        <v>97</v>
      </c>
      <c r="C56" s="24">
        <v>0</v>
      </c>
      <c r="D56" s="13">
        <v>0</v>
      </c>
      <c r="E56" s="13">
        <f t="shared" si="2"/>
        <v>0</v>
      </c>
    </row>
    <row r="57" spans="1:5" x14ac:dyDescent="0.3">
      <c r="A57" s="10" t="s">
        <v>98</v>
      </c>
      <c r="B57" s="11" t="s">
        <v>99</v>
      </c>
      <c r="C57" s="12">
        <f>SUM(C58:C61)</f>
        <v>28296.77</v>
      </c>
      <c r="D57" s="12">
        <f>SUM(D58:D61)</f>
        <v>23759</v>
      </c>
      <c r="E57" s="12">
        <f>SUM(E58:E61)</f>
        <v>-4537.7700000000004</v>
      </c>
    </row>
    <row r="58" spans="1:5" x14ac:dyDescent="0.3">
      <c r="A58" s="4" t="s">
        <v>100</v>
      </c>
      <c r="B58" s="5" t="s">
        <v>101</v>
      </c>
      <c r="C58" s="13">
        <v>23786.77</v>
      </c>
      <c r="D58" s="13">
        <v>20960</v>
      </c>
      <c r="E58" s="24">
        <f>D58-C58</f>
        <v>-2826.7700000000004</v>
      </c>
    </row>
    <row r="59" spans="1:5" x14ac:dyDescent="0.3">
      <c r="A59" s="4" t="s">
        <v>102</v>
      </c>
      <c r="B59" s="5" t="s">
        <v>103</v>
      </c>
      <c r="C59" s="13">
        <v>4500</v>
      </c>
      <c r="D59" s="24">
        <v>2799</v>
      </c>
      <c r="E59" s="24">
        <f t="shared" ref="E59:E61" si="3">D59-C59</f>
        <v>-1701</v>
      </c>
    </row>
    <row r="60" spans="1:5" x14ac:dyDescent="0.3">
      <c r="A60" s="4" t="s">
        <v>104</v>
      </c>
      <c r="B60" s="5" t="s">
        <v>105</v>
      </c>
      <c r="C60" s="24">
        <v>0</v>
      </c>
      <c r="D60" s="13">
        <v>0</v>
      </c>
      <c r="E60" s="24">
        <f t="shared" si="3"/>
        <v>0</v>
      </c>
    </row>
    <row r="61" spans="1:5" x14ac:dyDescent="0.3">
      <c r="A61" s="4" t="s">
        <v>106</v>
      </c>
      <c r="B61" s="5" t="s">
        <v>107</v>
      </c>
      <c r="C61" s="13">
        <v>10</v>
      </c>
      <c r="D61" s="13">
        <v>0</v>
      </c>
      <c r="E61" s="24">
        <f t="shared" si="3"/>
        <v>-10</v>
      </c>
    </row>
    <row r="62" spans="1:5" x14ac:dyDescent="0.3">
      <c r="A62" s="10" t="s">
        <v>108</v>
      </c>
      <c r="B62" s="11" t="s">
        <v>109</v>
      </c>
      <c r="C62" s="12">
        <f>SUM(C63:C64)</f>
        <v>296000</v>
      </c>
      <c r="D62" s="12">
        <f>SUM(D63:D64)</f>
        <v>235457</v>
      </c>
      <c r="E62" s="12">
        <f>SUM(E63:E64)</f>
        <v>-60543</v>
      </c>
    </row>
    <row r="63" spans="1:5" x14ac:dyDescent="0.3">
      <c r="A63" s="4" t="s">
        <v>110</v>
      </c>
      <c r="B63" s="5" t="s">
        <v>111</v>
      </c>
      <c r="C63" s="13">
        <v>246000</v>
      </c>
      <c r="D63" s="13">
        <v>207692</v>
      </c>
      <c r="E63" s="13">
        <f>D63-C63</f>
        <v>-38308</v>
      </c>
    </row>
    <row r="64" spans="1:5" x14ac:dyDescent="0.3">
      <c r="A64" s="4" t="s">
        <v>112</v>
      </c>
      <c r="B64" s="5" t="s">
        <v>113</v>
      </c>
      <c r="C64" s="13">
        <v>50000</v>
      </c>
      <c r="D64" s="13">
        <v>27765</v>
      </c>
      <c r="E64" s="13">
        <f>D64-C64</f>
        <v>-22235</v>
      </c>
    </row>
    <row r="65" spans="1:5" x14ac:dyDescent="0.3">
      <c r="A65" s="10" t="s">
        <v>114</v>
      </c>
      <c r="B65" s="11" t="s">
        <v>115</v>
      </c>
      <c r="C65" s="12">
        <f>SUM(C66:C69)</f>
        <v>0</v>
      </c>
      <c r="D65" s="12">
        <f>SUM(D66:D69)</f>
        <v>0</v>
      </c>
      <c r="E65" s="12">
        <f>SUM(E66:E69)</f>
        <v>0</v>
      </c>
    </row>
    <row r="66" spans="1:5" x14ac:dyDescent="0.3">
      <c r="A66" s="4" t="s">
        <v>116</v>
      </c>
      <c r="B66" s="5" t="s">
        <v>117</v>
      </c>
      <c r="C66" s="13">
        <v>0</v>
      </c>
      <c r="D66" s="13">
        <v>0</v>
      </c>
      <c r="E66" s="13">
        <f>D66-C66</f>
        <v>0</v>
      </c>
    </row>
    <row r="67" spans="1:5" x14ac:dyDescent="0.3">
      <c r="A67" s="4" t="s">
        <v>118</v>
      </c>
      <c r="B67" s="5" t="s">
        <v>119</v>
      </c>
      <c r="C67" s="24">
        <v>0</v>
      </c>
      <c r="D67" s="13">
        <v>0</v>
      </c>
      <c r="E67" s="13">
        <f t="shared" ref="E67:E73" si="4">D67-C67</f>
        <v>0</v>
      </c>
    </row>
    <row r="68" spans="1:5" x14ac:dyDescent="0.3">
      <c r="A68" s="4" t="s">
        <v>120</v>
      </c>
      <c r="B68" s="5" t="s">
        <v>121</v>
      </c>
      <c r="C68" s="13">
        <v>0</v>
      </c>
      <c r="D68" s="13">
        <v>0</v>
      </c>
      <c r="E68" s="13">
        <f t="shared" si="4"/>
        <v>0</v>
      </c>
    </row>
    <row r="69" spans="1:5" x14ac:dyDescent="0.3">
      <c r="A69" s="4" t="s">
        <v>122</v>
      </c>
      <c r="B69" s="5" t="s">
        <v>123</v>
      </c>
      <c r="C69" s="13">
        <v>0</v>
      </c>
      <c r="D69" s="13">
        <v>0</v>
      </c>
      <c r="E69" s="13">
        <f t="shared" si="4"/>
        <v>0</v>
      </c>
    </row>
    <row r="70" spans="1:5" x14ac:dyDescent="0.3">
      <c r="A70" s="10" t="s">
        <v>124</v>
      </c>
      <c r="B70" s="11" t="s">
        <v>125</v>
      </c>
      <c r="C70" s="12">
        <f>SUM(C71:C73)</f>
        <v>0</v>
      </c>
      <c r="D70" s="12">
        <f>SUM(D71:D73)</f>
        <v>0</v>
      </c>
      <c r="E70" s="13">
        <f t="shared" si="4"/>
        <v>0</v>
      </c>
    </row>
    <row r="71" spans="1:5" x14ac:dyDescent="0.3">
      <c r="A71" s="4" t="s">
        <v>126</v>
      </c>
      <c r="B71" s="5" t="s">
        <v>127</v>
      </c>
      <c r="C71" s="24">
        <v>0</v>
      </c>
      <c r="D71" s="13">
        <v>0</v>
      </c>
      <c r="E71" s="13">
        <f t="shared" si="4"/>
        <v>0</v>
      </c>
    </row>
    <row r="72" spans="1:5" x14ac:dyDescent="0.3">
      <c r="A72" s="4" t="s">
        <v>128</v>
      </c>
      <c r="B72" s="5" t="s">
        <v>129</v>
      </c>
      <c r="C72" s="13">
        <v>0</v>
      </c>
      <c r="D72" s="13">
        <v>0</v>
      </c>
      <c r="E72" s="13">
        <f t="shared" si="4"/>
        <v>0</v>
      </c>
    </row>
    <row r="73" spans="1:5" x14ac:dyDescent="0.3">
      <c r="A73" s="4" t="s">
        <v>130</v>
      </c>
      <c r="B73" s="5" t="s">
        <v>131</v>
      </c>
      <c r="C73" s="24">
        <v>0</v>
      </c>
      <c r="D73" s="13">
        <v>0</v>
      </c>
      <c r="E73" s="13">
        <f t="shared" si="4"/>
        <v>0</v>
      </c>
    </row>
    <row r="74" spans="1:5" x14ac:dyDescent="0.3">
      <c r="A74" s="15"/>
      <c r="B74" s="8" t="s">
        <v>132</v>
      </c>
      <c r="C74" s="16">
        <f>C28+C31+C48+C52+C57+C62+C65+C70</f>
        <v>599796.77</v>
      </c>
      <c r="D74" s="16">
        <f>D28+D31+D48+D52+D57+D62+D65+D70</f>
        <v>491080</v>
      </c>
      <c r="E74" s="16">
        <f>E28+E31+E48+E52+E57+E62+E65+E70</f>
        <v>-108716.77</v>
      </c>
    </row>
    <row r="75" spans="1:5" x14ac:dyDescent="0.3">
      <c r="A75" s="25"/>
      <c r="B75" s="26"/>
      <c r="C75" s="27"/>
      <c r="D75" s="27"/>
      <c r="E75" s="27"/>
    </row>
    <row r="76" spans="1:5" x14ac:dyDescent="0.3">
      <c r="A76" s="15"/>
      <c r="B76" s="8" t="s">
        <v>133</v>
      </c>
      <c r="C76" s="16">
        <f>C20-C74</f>
        <v>27713.229999999981</v>
      </c>
      <c r="D76" s="16">
        <f>D20-D74</f>
        <v>32915</v>
      </c>
      <c r="E76" s="16">
        <f>E20-E74</f>
        <v>5201.7700000000041</v>
      </c>
    </row>
    <row r="77" spans="1:5" x14ac:dyDescent="0.3">
      <c r="A77" s="25"/>
      <c r="B77" s="26"/>
      <c r="C77" s="27"/>
      <c r="D77" s="27"/>
      <c r="E77" s="27"/>
    </row>
    <row r="78" spans="1:5" x14ac:dyDescent="0.3">
      <c r="A78" s="7" t="s">
        <v>134</v>
      </c>
      <c r="B78" s="8" t="s">
        <v>135</v>
      </c>
      <c r="C78" s="16">
        <f>C81-C79</f>
        <v>0</v>
      </c>
      <c r="D78" s="16">
        <f>D81-D79</f>
        <v>0</v>
      </c>
      <c r="E78" s="16">
        <f>E81-E79</f>
        <v>0</v>
      </c>
    </row>
    <row r="79" spans="1:5" x14ac:dyDescent="0.3">
      <c r="A79" s="10" t="s">
        <v>136</v>
      </c>
      <c r="B79" s="11" t="s">
        <v>137</v>
      </c>
      <c r="C79" s="12">
        <f>C80</f>
        <v>0</v>
      </c>
      <c r="D79" s="12">
        <f>D80</f>
        <v>0</v>
      </c>
      <c r="E79" s="12">
        <f>E80</f>
        <v>0</v>
      </c>
    </row>
    <row r="80" spans="1:5" x14ac:dyDescent="0.3">
      <c r="A80" s="4" t="s">
        <v>138</v>
      </c>
      <c r="B80" s="5" t="s">
        <v>139</v>
      </c>
      <c r="C80" s="13">
        <v>0</v>
      </c>
      <c r="D80" s="13">
        <v>0</v>
      </c>
      <c r="E80" s="13">
        <f>D80-C80</f>
        <v>0</v>
      </c>
    </row>
    <row r="81" spans="1:5" x14ac:dyDescent="0.3">
      <c r="A81" s="10" t="s">
        <v>140</v>
      </c>
      <c r="B81" s="11" t="s">
        <v>141</v>
      </c>
      <c r="C81" s="12">
        <f>SUM(C82:C84)</f>
        <v>0</v>
      </c>
      <c r="D81" s="12">
        <f>SUM(D82:D84)</f>
        <v>0</v>
      </c>
      <c r="E81" s="12">
        <f>SUM(E82:E84)</f>
        <v>0</v>
      </c>
    </row>
    <row r="82" spans="1:5" x14ac:dyDescent="0.3">
      <c r="A82" s="4" t="s">
        <v>142</v>
      </c>
      <c r="B82" s="5" t="s">
        <v>143</v>
      </c>
      <c r="C82" s="24">
        <v>0</v>
      </c>
      <c r="D82" s="13">
        <v>0</v>
      </c>
      <c r="E82" s="13">
        <f>D82-C82</f>
        <v>0</v>
      </c>
    </row>
    <row r="83" spans="1:5" x14ac:dyDescent="0.3">
      <c r="A83" s="4" t="s">
        <v>144</v>
      </c>
      <c r="B83" s="5" t="s">
        <v>145</v>
      </c>
      <c r="C83" s="13">
        <v>0</v>
      </c>
      <c r="D83" s="13">
        <v>0</v>
      </c>
      <c r="E83" s="13">
        <f>D83-C83</f>
        <v>0</v>
      </c>
    </row>
    <row r="84" spans="1:5" x14ac:dyDescent="0.3">
      <c r="A84" s="4" t="s">
        <v>146</v>
      </c>
      <c r="B84" s="5" t="s">
        <v>147</v>
      </c>
      <c r="C84" s="24">
        <v>0</v>
      </c>
      <c r="D84" s="13">
        <v>0</v>
      </c>
      <c r="E84" s="13">
        <f>D84-C84</f>
        <v>0</v>
      </c>
    </row>
    <row r="85" spans="1:5" x14ac:dyDescent="0.3">
      <c r="A85" s="7" t="s">
        <v>148</v>
      </c>
      <c r="B85" s="8" t="s">
        <v>149</v>
      </c>
      <c r="C85" s="16">
        <f>C88-C86</f>
        <v>0</v>
      </c>
      <c r="D85" s="16">
        <f t="shared" ref="D85:E85" si="5">D88-D86</f>
        <v>0</v>
      </c>
      <c r="E85" s="16">
        <f t="shared" si="5"/>
        <v>0</v>
      </c>
    </row>
    <row r="86" spans="1:5" x14ac:dyDescent="0.3">
      <c r="A86" s="10" t="s">
        <v>150</v>
      </c>
      <c r="B86" s="11" t="s">
        <v>151</v>
      </c>
      <c r="C86" s="12">
        <f>C87</f>
        <v>0</v>
      </c>
      <c r="D86" s="12">
        <f>SUM(D87:D90)</f>
        <v>0</v>
      </c>
      <c r="E86" s="12">
        <f>SUM(E87:E90)</f>
        <v>0</v>
      </c>
    </row>
    <row r="87" spans="1:5" x14ac:dyDescent="0.3">
      <c r="A87" s="4" t="s">
        <v>152</v>
      </c>
      <c r="B87" s="5" t="s">
        <v>153</v>
      </c>
      <c r="C87" s="13">
        <v>0</v>
      </c>
      <c r="D87" s="13">
        <v>0</v>
      </c>
      <c r="E87" s="13">
        <f>D87-C87</f>
        <v>0</v>
      </c>
    </row>
    <row r="88" spans="1:5" x14ac:dyDescent="0.3">
      <c r="A88" s="4" t="s">
        <v>154</v>
      </c>
      <c r="B88" s="5" t="s">
        <v>155</v>
      </c>
      <c r="C88" s="24">
        <v>0</v>
      </c>
      <c r="D88" s="13">
        <v>0</v>
      </c>
      <c r="E88" s="13">
        <f>D88-C88</f>
        <v>0</v>
      </c>
    </row>
    <row r="89" spans="1:5" x14ac:dyDescent="0.3">
      <c r="A89" s="7" t="s">
        <v>156</v>
      </c>
      <c r="B89" s="8" t="s">
        <v>157</v>
      </c>
      <c r="C89" s="16">
        <f>C92-C90</f>
        <v>0</v>
      </c>
      <c r="D89" s="16">
        <f t="shared" ref="D89:E89" si="6">D92-D90</f>
        <v>0</v>
      </c>
      <c r="E89" s="16">
        <f t="shared" si="6"/>
        <v>0</v>
      </c>
    </row>
    <row r="90" spans="1:5" x14ac:dyDescent="0.3">
      <c r="A90" s="10" t="s">
        <v>158</v>
      </c>
      <c r="B90" s="11" t="s">
        <v>159</v>
      </c>
      <c r="C90" s="12">
        <f>SUM(C91:C94)</f>
        <v>0</v>
      </c>
      <c r="D90" s="12">
        <f>SUM(D91:D94)</f>
        <v>0</v>
      </c>
      <c r="E90" s="12">
        <f>SUM(E91:E94)</f>
        <v>0</v>
      </c>
    </row>
    <row r="91" spans="1:5" x14ac:dyDescent="0.3">
      <c r="A91" s="4" t="s">
        <v>160</v>
      </c>
      <c r="B91" s="5" t="s">
        <v>161</v>
      </c>
      <c r="C91" s="13">
        <v>0</v>
      </c>
      <c r="D91" s="13">
        <v>0</v>
      </c>
      <c r="E91" s="13">
        <f>D91-C91</f>
        <v>0</v>
      </c>
    </row>
    <row r="92" spans="1:5" x14ac:dyDescent="0.3">
      <c r="A92" s="4" t="s">
        <v>162</v>
      </c>
      <c r="B92" s="5" t="s">
        <v>163</v>
      </c>
      <c r="C92" s="24">
        <v>0</v>
      </c>
      <c r="D92" s="13">
        <v>0</v>
      </c>
      <c r="E92" s="13">
        <f>D92-C92</f>
        <v>0</v>
      </c>
    </row>
    <row r="93" spans="1:5" x14ac:dyDescent="0.3">
      <c r="A93" s="4" t="s">
        <v>164</v>
      </c>
      <c r="B93" s="5" t="s">
        <v>165</v>
      </c>
      <c r="C93" s="13">
        <v>0</v>
      </c>
      <c r="D93" s="13">
        <v>0</v>
      </c>
      <c r="E93" s="13">
        <f>D93-C93</f>
        <v>0</v>
      </c>
    </row>
    <row r="94" spans="1:5" x14ac:dyDescent="0.3">
      <c r="A94" s="4" t="s">
        <v>166</v>
      </c>
      <c r="B94" s="5" t="s">
        <v>181</v>
      </c>
      <c r="C94" s="24">
        <v>0</v>
      </c>
      <c r="D94" s="13">
        <v>0</v>
      </c>
      <c r="E94" s="13">
        <f>D94-C94</f>
        <v>0</v>
      </c>
    </row>
    <row r="95" spans="1:5" x14ac:dyDescent="0.3">
      <c r="A95" s="10" t="s">
        <v>167</v>
      </c>
      <c r="B95" s="11" t="s">
        <v>168</v>
      </c>
      <c r="C95" s="12">
        <f>SUM(C96:C99)</f>
        <v>0</v>
      </c>
      <c r="D95" s="12">
        <f>SUM(D96:D99)</f>
        <v>0</v>
      </c>
      <c r="E95" s="12">
        <f>SUM(E96:E99)</f>
        <v>0</v>
      </c>
    </row>
    <row r="96" spans="1:5" x14ac:dyDescent="0.3">
      <c r="A96" s="4" t="s">
        <v>169</v>
      </c>
      <c r="B96" s="5" t="s">
        <v>170</v>
      </c>
      <c r="C96" s="13">
        <v>0</v>
      </c>
      <c r="D96" s="13">
        <v>0</v>
      </c>
      <c r="E96" s="13">
        <f>D96-C96</f>
        <v>0</v>
      </c>
    </row>
    <row r="97" spans="1:6" x14ac:dyDescent="0.3">
      <c r="A97" s="4" t="s">
        <v>171</v>
      </c>
      <c r="B97" s="5" t="s">
        <v>172</v>
      </c>
      <c r="C97" s="24">
        <v>0</v>
      </c>
      <c r="D97" s="13">
        <v>0</v>
      </c>
      <c r="E97" s="13">
        <f>D97-C97</f>
        <v>0</v>
      </c>
    </row>
    <row r="98" spans="1:6" x14ac:dyDescent="0.3">
      <c r="A98" s="4" t="s">
        <v>173</v>
      </c>
      <c r="B98" s="5" t="s">
        <v>174</v>
      </c>
      <c r="C98" s="13">
        <v>0</v>
      </c>
      <c r="D98" s="13">
        <v>0</v>
      </c>
      <c r="E98" s="13">
        <f>D98-C98</f>
        <v>0</v>
      </c>
    </row>
    <row r="99" spans="1:6" x14ac:dyDescent="0.3">
      <c r="A99" s="4" t="s">
        <v>175</v>
      </c>
      <c r="B99" s="5" t="s">
        <v>176</v>
      </c>
      <c r="C99" s="24">
        <v>0</v>
      </c>
      <c r="D99" s="13">
        <v>0</v>
      </c>
      <c r="E99" s="13">
        <f>D99-C99</f>
        <v>0</v>
      </c>
    </row>
    <row r="100" spans="1:6" x14ac:dyDescent="0.3">
      <c r="A100" s="7"/>
      <c r="B100" s="8" t="s">
        <v>177</v>
      </c>
      <c r="C100" s="16">
        <f>C20-C74-C78-C85-C89</f>
        <v>27713.229999999981</v>
      </c>
      <c r="D100" s="16">
        <f>D20-D74-D78-D85-D89</f>
        <v>32915</v>
      </c>
      <c r="E100" s="16">
        <f>E20-E74-E78-E85-E89</f>
        <v>5201.7700000000041</v>
      </c>
    </row>
    <row r="102" spans="1:6" x14ac:dyDescent="0.3">
      <c r="A102" s="7" t="s">
        <v>178</v>
      </c>
      <c r="B102" s="8" t="s">
        <v>179</v>
      </c>
      <c r="C102" s="16">
        <v>27713.23</v>
      </c>
      <c r="D102" s="16">
        <v>32915</v>
      </c>
      <c r="E102" s="16">
        <f>D102-C102</f>
        <v>5201.7700000000004</v>
      </c>
      <c r="F102" s="22"/>
    </row>
    <row r="104" spans="1:6" x14ac:dyDescent="0.3">
      <c r="A104" s="7"/>
      <c r="B104" s="8" t="s">
        <v>180</v>
      </c>
      <c r="C104" s="16">
        <v>0</v>
      </c>
      <c r="D104" s="16">
        <f t="shared" ref="D104:E104" si="7">D107-D105</f>
        <v>0</v>
      </c>
      <c r="E104" s="16">
        <f t="shared" si="7"/>
        <v>0</v>
      </c>
    </row>
  </sheetData>
  <mergeCells count="1">
    <mergeCell ref="A1:E1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Header>&amp;CIN DISPONIBILITA'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opLeftCell="A88" zoomScale="190" zoomScaleNormal="190" workbookViewId="0">
      <selection activeCell="E12" sqref="E12:E14"/>
    </sheetView>
  </sheetViews>
  <sheetFormatPr defaultColWidth="9.1796875" defaultRowHeight="13" x14ac:dyDescent="0.3"/>
  <cols>
    <col min="1" max="1" width="8.453125" style="3" bestFit="1" customWidth="1"/>
    <col min="2" max="2" width="57.453125" style="3" customWidth="1"/>
    <col min="3" max="5" width="14.453125" style="3" customWidth="1"/>
    <col min="6" max="16384" width="9.1796875" style="3"/>
  </cols>
  <sheetData>
    <row r="1" spans="1:5" x14ac:dyDescent="0.3">
      <c r="A1" s="78" t="s">
        <v>212</v>
      </c>
      <c r="B1" s="79"/>
      <c r="C1" s="79"/>
      <c r="D1" s="80"/>
      <c r="E1" s="81"/>
    </row>
    <row r="2" spans="1:5" x14ac:dyDescent="0.3">
      <c r="A2" s="4"/>
      <c r="B2" s="5"/>
      <c r="C2" s="6" t="s">
        <v>0</v>
      </c>
      <c r="D2" s="6" t="s">
        <v>1</v>
      </c>
      <c r="E2" s="6" t="s">
        <v>2</v>
      </c>
    </row>
    <row r="3" spans="1:5" x14ac:dyDescent="0.3">
      <c r="A3" s="7" t="s">
        <v>3</v>
      </c>
      <c r="B3" s="8" t="s">
        <v>4</v>
      </c>
      <c r="C3" s="9"/>
      <c r="D3" s="9"/>
      <c r="E3" s="9"/>
    </row>
    <row r="4" spans="1:5" x14ac:dyDescent="0.3">
      <c r="A4" s="10" t="s">
        <v>5</v>
      </c>
      <c r="B4" s="11" t="s">
        <v>6</v>
      </c>
      <c r="C4" s="12">
        <f>SUM(C5)</f>
        <v>0</v>
      </c>
      <c r="D4" s="12">
        <f>SUM(D5)</f>
        <v>0</v>
      </c>
      <c r="E4" s="12">
        <f>SUM(E5)</f>
        <v>0</v>
      </c>
    </row>
    <row r="5" spans="1:5" x14ac:dyDescent="0.3">
      <c r="A5" s="4" t="s">
        <v>7</v>
      </c>
      <c r="B5" s="5" t="s">
        <v>8</v>
      </c>
      <c r="C5" s="13">
        <v>0</v>
      </c>
      <c r="D5" s="13">
        <v>0</v>
      </c>
      <c r="E5" s="13">
        <f>D5-C5</f>
        <v>0</v>
      </c>
    </row>
    <row r="6" spans="1:5" x14ac:dyDescent="0.3">
      <c r="A6" s="10" t="s">
        <v>9</v>
      </c>
      <c r="B6" s="11" t="s">
        <v>10</v>
      </c>
      <c r="C6" s="12">
        <f>SUM(C7:C10)</f>
        <v>0</v>
      </c>
      <c r="D6" s="12">
        <f>SUM(D7:D10)</f>
        <v>0</v>
      </c>
      <c r="E6" s="12">
        <f>SUM(E7:E10)</f>
        <v>0</v>
      </c>
    </row>
    <row r="7" spans="1:5" x14ac:dyDescent="0.3">
      <c r="A7" s="4" t="s">
        <v>11</v>
      </c>
      <c r="B7" s="5" t="s">
        <v>12</v>
      </c>
      <c r="C7" s="13">
        <v>0</v>
      </c>
      <c r="D7" s="13">
        <v>0</v>
      </c>
      <c r="E7" s="13">
        <f>D7-C7</f>
        <v>0</v>
      </c>
    </row>
    <row r="8" spans="1:5" x14ac:dyDescent="0.3">
      <c r="A8" s="4" t="s">
        <v>13</v>
      </c>
      <c r="B8" s="5" t="s">
        <v>14</v>
      </c>
      <c r="C8" s="13">
        <v>0</v>
      </c>
      <c r="D8" s="13">
        <v>0</v>
      </c>
      <c r="E8" s="13">
        <v>0</v>
      </c>
    </row>
    <row r="9" spans="1:5" x14ac:dyDescent="0.3">
      <c r="A9" s="4" t="s">
        <v>15</v>
      </c>
      <c r="B9" s="5" t="s">
        <v>16</v>
      </c>
      <c r="C9" s="13">
        <v>0</v>
      </c>
      <c r="D9" s="13">
        <v>0</v>
      </c>
      <c r="E9" s="13">
        <v>0</v>
      </c>
    </row>
    <row r="10" spans="1:5" x14ac:dyDescent="0.3">
      <c r="A10" s="4" t="s">
        <v>17</v>
      </c>
      <c r="B10" s="5" t="s">
        <v>18</v>
      </c>
      <c r="C10" s="13">
        <v>0</v>
      </c>
      <c r="D10" s="13">
        <v>0</v>
      </c>
      <c r="E10" s="13">
        <f>D10-C10</f>
        <v>0</v>
      </c>
    </row>
    <row r="11" spans="1:5" x14ac:dyDescent="0.3">
      <c r="A11" s="10" t="s">
        <v>19</v>
      </c>
      <c r="B11" s="11" t="s">
        <v>20</v>
      </c>
      <c r="C11" s="12">
        <f>SUM(C12:C14)</f>
        <v>2094444.26</v>
      </c>
      <c r="D11" s="12">
        <f>SUM(D12:D14)</f>
        <v>1959297</v>
      </c>
      <c r="E11" s="12">
        <f>SUM(E12:E14)</f>
        <v>-135147.26</v>
      </c>
    </row>
    <row r="12" spans="1:5" x14ac:dyDescent="0.3">
      <c r="A12" s="14" t="s">
        <v>21</v>
      </c>
      <c r="B12" s="5" t="s">
        <v>22</v>
      </c>
      <c r="C12" s="13">
        <v>2085444.26</v>
      </c>
      <c r="D12" s="13">
        <v>1958783</v>
      </c>
      <c r="E12" s="13">
        <f>D12-C12</f>
        <v>-126661.26000000001</v>
      </c>
    </row>
    <row r="13" spans="1:5" x14ac:dyDescent="0.3">
      <c r="A13" s="4" t="s">
        <v>23</v>
      </c>
      <c r="B13" s="5" t="s">
        <v>24</v>
      </c>
      <c r="C13" s="13">
        <v>0</v>
      </c>
      <c r="D13" s="19">
        <v>0</v>
      </c>
      <c r="E13" s="13">
        <f t="shared" ref="E13:E14" si="0">D13-C13</f>
        <v>0</v>
      </c>
    </row>
    <row r="14" spans="1:5" x14ac:dyDescent="0.3">
      <c r="A14" s="4" t="s">
        <v>25</v>
      </c>
      <c r="B14" s="5" t="s">
        <v>26</v>
      </c>
      <c r="C14" s="13">
        <v>9000</v>
      </c>
      <c r="D14" s="13">
        <v>514</v>
      </c>
      <c r="E14" s="13">
        <f t="shared" si="0"/>
        <v>-8486</v>
      </c>
    </row>
    <row r="15" spans="1:5" x14ac:dyDescent="0.3">
      <c r="A15" s="10" t="s">
        <v>27</v>
      </c>
      <c r="B15" s="11" t="s">
        <v>28</v>
      </c>
      <c r="C15" s="12">
        <f>SUM(C16:C19)</f>
        <v>63500</v>
      </c>
      <c r="D15" s="12">
        <f>SUM(D16:D19)</f>
        <v>99130</v>
      </c>
      <c r="E15" s="12">
        <f>SUM(E16:E19)</f>
        <v>35630</v>
      </c>
    </row>
    <row r="16" spans="1:5" x14ac:dyDescent="0.3">
      <c r="A16" s="4" t="s">
        <v>29</v>
      </c>
      <c r="B16" s="5" t="s">
        <v>30</v>
      </c>
      <c r="C16" s="13">
        <v>0</v>
      </c>
      <c r="D16" s="13">
        <v>0</v>
      </c>
      <c r="E16" s="13">
        <f>D16-C16</f>
        <v>0</v>
      </c>
    </row>
    <row r="17" spans="1:5" x14ac:dyDescent="0.3">
      <c r="A17" s="4" t="s">
        <v>31</v>
      </c>
      <c r="B17" s="5" t="s">
        <v>32</v>
      </c>
      <c r="C17" s="13">
        <v>0</v>
      </c>
      <c r="D17" s="13">
        <v>0</v>
      </c>
      <c r="E17" s="13">
        <f>D17-C17</f>
        <v>0</v>
      </c>
    </row>
    <row r="18" spans="1:5" x14ac:dyDescent="0.3">
      <c r="A18" s="4" t="s">
        <v>33</v>
      </c>
      <c r="B18" s="5" t="s">
        <v>34</v>
      </c>
      <c r="C18" s="13">
        <v>58500</v>
      </c>
      <c r="D18" s="13">
        <v>59345</v>
      </c>
      <c r="E18" s="13">
        <f>D18-C18</f>
        <v>845</v>
      </c>
    </row>
    <row r="19" spans="1:5" x14ac:dyDescent="0.3">
      <c r="A19" s="4" t="s">
        <v>35</v>
      </c>
      <c r="B19" s="5" t="s">
        <v>36</v>
      </c>
      <c r="C19" s="13">
        <v>5000</v>
      </c>
      <c r="D19" s="13">
        <v>39785</v>
      </c>
      <c r="E19" s="13">
        <f>D19-C19</f>
        <v>34785</v>
      </c>
    </row>
    <row r="20" spans="1:5" x14ac:dyDescent="0.3">
      <c r="A20" s="15"/>
      <c r="B20" s="8" t="s">
        <v>37</v>
      </c>
      <c r="C20" s="16">
        <f>C4+C6+C11+C15</f>
        <v>2157944.2599999998</v>
      </c>
      <c r="D20" s="16">
        <f>D4+D6+D11+D15</f>
        <v>2058427</v>
      </c>
      <c r="E20" s="16">
        <f>E4+E6+E11+E15</f>
        <v>-99517.260000000009</v>
      </c>
    </row>
    <row r="21" spans="1:5" x14ac:dyDescent="0.3">
      <c r="A21" s="17"/>
      <c r="B21" s="17">
        <v>36001</v>
      </c>
      <c r="C21" s="18"/>
      <c r="D21" s="19">
        <v>3</v>
      </c>
    </row>
    <row r="22" spans="1:5" x14ac:dyDescent="0.3">
      <c r="A22" s="20"/>
      <c r="B22" s="20"/>
      <c r="C22" s="21"/>
      <c r="D22" s="22">
        <f>SUM(D20:D21)</f>
        <v>2058430</v>
      </c>
    </row>
    <row r="26" spans="1:5" x14ac:dyDescent="0.3">
      <c r="A26" s="4"/>
      <c r="B26" s="5"/>
      <c r="C26" s="6" t="s">
        <v>0</v>
      </c>
      <c r="D26" s="6" t="s">
        <v>1</v>
      </c>
      <c r="E26" s="6" t="s">
        <v>2</v>
      </c>
    </row>
    <row r="27" spans="1:5" x14ac:dyDescent="0.3">
      <c r="A27" s="7" t="s">
        <v>38</v>
      </c>
      <c r="B27" s="8" t="s">
        <v>39</v>
      </c>
      <c r="C27" s="23"/>
      <c r="D27" s="23"/>
      <c r="E27" s="23"/>
    </row>
    <row r="28" spans="1:5" x14ac:dyDescent="0.3">
      <c r="A28" s="10" t="s">
        <v>40</v>
      </c>
      <c r="B28" s="10" t="s">
        <v>41</v>
      </c>
      <c r="C28" s="12">
        <f>C29+C30</f>
        <v>6150</v>
      </c>
      <c r="D28" s="12">
        <f>D29+D30</f>
        <v>5069</v>
      </c>
      <c r="E28" s="12">
        <f>E29+E30</f>
        <v>-1081</v>
      </c>
    </row>
    <row r="29" spans="1:5" x14ac:dyDescent="0.3">
      <c r="A29" s="4" t="s">
        <v>42</v>
      </c>
      <c r="B29" s="5" t="s">
        <v>43</v>
      </c>
      <c r="C29" s="13">
        <v>3000</v>
      </c>
      <c r="D29" s="13">
        <v>2532</v>
      </c>
      <c r="E29" s="13">
        <f>D29-C29</f>
        <v>-468</v>
      </c>
    </row>
    <row r="30" spans="1:5" x14ac:dyDescent="0.3">
      <c r="A30" s="4" t="s">
        <v>44</v>
      </c>
      <c r="B30" s="5" t="s">
        <v>45</v>
      </c>
      <c r="C30" s="13">
        <v>3150</v>
      </c>
      <c r="D30" s="13">
        <v>2537</v>
      </c>
      <c r="E30" s="13">
        <f>D30-C30</f>
        <v>-613</v>
      </c>
    </row>
    <row r="31" spans="1:5" x14ac:dyDescent="0.3">
      <c r="A31" s="10" t="s">
        <v>46</v>
      </c>
      <c r="B31" s="11" t="s">
        <v>47</v>
      </c>
      <c r="C31" s="12">
        <f>SUM(C32:C47)</f>
        <v>215500</v>
      </c>
      <c r="D31" s="12">
        <f>SUM(D32:D47)</f>
        <v>171961</v>
      </c>
      <c r="E31" s="12">
        <f>SUM(E32:E47)</f>
        <v>-43539</v>
      </c>
    </row>
    <row r="32" spans="1:5" x14ac:dyDescent="0.3">
      <c r="A32" s="4" t="s">
        <v>48</v>
      </c>
      <c r="B32" s="5" t="s">
        <v>49</v>
      </c>
      <c r="C32" s="24">
        <v>59000</v>
      </c>
      <c r="D32" s="13">
        <v>58846</v>
      </c>
      <c r="E32" s="13">
        <f t="shared" ref="E32:E47" si="1">D32-C32</f>
        <v>-154</v>
      </c>
    </row>
    <row r="33" spans="1:5" x14ac:dyDescent="0.3">
      <c r="A33" s="4" t="s">
        <v>50</v>
      </c>
      <c r="B33" s="5" t="s">
        <v>51</v>
      </c>
      <c r="C33" s="13">
        <v>1800</v>
      </c>
      <c r="D33" s="13">
        <v>2295</v>
      </c>
      <c r="E33" s="13">
        <f t="shared" si="1"/>
        <v>495</v>
      </c>
    </row>
    <row r="34" spans="1:5" x14ac:dyDescent="0.3">
      <c r="A34" s="4" t="s">
        <v>52</v>
      </c>
      <c r="B34" s="5" t="s">
        <v>53</v>
      </c>
      <c r="C34" s="13">
        <v>0</v>
      </c>
      <c r="D34" s="13">
        <v>0</v>
      </c>
      <c r="E34" s="13">
        <f t="shared" si="1"/>
        <v>0</v>
      </c>
    </row>
    <row r="35" spans="1:5" x14ac:dyDescent="0.3">
      <c r="A35" s="4" t="s">
        <v>54</v>
      </c>
      <c r="B35" s="5" t="s">
        <v>55</v>
      </c>
      <c r="C35" s="13">
        <v>13000</v>
      </c>
      <c r="D35" s="13">
        <v>12489</v>
      </c>
      <c r="E35" s="13">
        <f t="shared" si="1"/>
        <v>-511</v>
      </c>
    </row>
    <row r="36" spans="1:5" x14ac:dyDescent="0.3">
      <c r="A36" s="4" t="s">
        <v>56</v>
      </c>
      <c r="B36" s="5" t="s">
        <v>57</v>
      </c>
      <c r="C36" s="24">
        <v>0</v>
      </c>
      <c r="D36" s="13">
        <v>0</v>
      </c>
      <c r="E36" s="13">
        <f t="shared" si="1"/>
        <v>0</v>
      </c>
    </row>
    <row r="37" spans="1:5" x14ac:dyDescent="0.3">
      <c r="A37" s="4" t="s">
        <v>58</v>
      </c>
      <c r="B37" s="5" t="s">
        <v>59</v>
      </c>
      <c r="C37" s="13">
        <v>0</v>
      </c>
      <c r="D37" s="13">
        <v>0</v>
      </c>
      <c r="E37" s="13">
        <f t="shared" si="1"/>
        <v>0</v>
      </c>
    </row>
    <row r="38" spans="1:5" x14ac:dyDescent="0.3">
      <c r="A38" s="4" t="s">
        <v>60</v>
      </c>
      <c r="B38" s="5" t="s">
        <v>61</v>
      </c>
      <c r="C38" s="24">
        <v>0</v>
      </c>
      <c r="D38" s="13">
        <v>0</v>
      </c>
      <c r="E38" s="13">
        <f t="shared" si="1"/>
        <v>0</v>
      </c>
    </row>
    <row r="39" spans="1:5" x14ac:dyDescent="0.3">
      <c r="A39" s="4" t="s">
        <v>62</v>
      </c>
      <c r="B39" s="5" t="s">
        <v>63</v>
      </c>
      <c r="C39" s="24">
        <v>50000</v>
      </c>
      <c r="D39" s="13">
        <v>19540</v>
      </c>
      <c r="E39" s="13">
        <f>D39-C39</f>
        <v>-30460</v>
      </c>
    </row>
    <row r="40" spans="1:5" x14ac:dyDescent="0.3">
      <c r="A40" s="4" t="s">
        <v>64</v>
      </c>
      <c r="B40" s="5" t="s">
        <v>65</v>
      </c>
      <c r="C40" s="13">
        <v>0</v>
      </c>
      <c r="D40" s="13">
        <v>0</v>
      </c>
      <c r="E40" s="13">
        <f>D40-C40</f>
        <v>0</v>
      </c>
    </row>
    <row r="41" spans="1:5" x14ac:dyDescent="0.3">
      <c r="A41" s="4" t="s">
        <v>66</v>
      </c>
      <c r="B41" s="5" t="s">
        <v>67</v>
      </c>
      <c r="C41" s="24">
        <v>7000</v>
      </c>
      <c r="D41" s="13">
        <v>6087</v>
      </c>
      <c r="E41" s="13">
        <f>D41-C41</f>
        <v>-913</v>
      </c>
    </row>
    <row r="42" spans="1:5" x14ac:dyDescent="0.3">
      <c r="A42" s="4" t="s">
        <v>68</v>
      </c>
      <c r="B42" s="5" t="s">
        <v>69</v>
      </c>
      <c r="C42" s="24">
        <v>0</v>
      </c>
      <c r="D42" s="13">
        <v>0</v>
      </c>
      <c r="E42" s="13">
        <f t="shared" si="1"/>
        <v>0</v>
      </c>
    </row>
    <row r="43" spans="1:5" x14ac:dyDescent="0.3">
      <c r="A43" s="4" t="s">
        <v>70</v>
      </c>
      <c r="B43" s="5" t="s">
        <v>71</v>
      </c>
      <c r="C43" s="24">
        <v>0</v>
      </c>
      <c r="D43" s="13">
        <v>0</v>
      </c>
      <c r="E43" s="13">
        <f t="shared" si="1"/>
        <v>0</v>
      </c>
    </row>
    <row r="44" spans="1:5" x14ac:dyDescent="0.3">
      <c r="A44" s="4" t="s">
        <v>72</v>
      </c>
      <c r="B44" s="5" t="s">
        <v>73</v>
      </c>
      <c r="C44" s="24">
        <v>10311.280000000001</v>
      </c>
      <c r="D44" s="13">
        <v>10221</v>
      </c>
      <c r="E44" s="13">
        <f t="shared" si="1"/>
        <v>-90.280000000000655</v>
      </c>
    </row>
    <row r="45" spans="1:5" x14ac:dyDescent="0.3">
      <c r="A45" s="4" t="s">
        <v>74</v>
      </c>
      <c r="B45" s="5" t="s">
        <v>75</v>
      </c>
      <c r="C45" s="13">
        <v>6000</v>
      </c>
      <c r="D45" s="13">
        <v>4204</v>
      </c>
      <c r="E45" s="13">
        <f t="shared" si="1"/>
        <v>-1796</v>
      </c>
    </row>
    <row r="46" spans="1:5" x14ac:dyDescent="0.3">
      <c r="A46" s="4" t="s">
        <v>76</v>
      </c>
      <c r="B46" s="5" t="s">
        <v>77</v>
      </c>
      <c r="C46" s="13">
        <v>67668.72</v>
      </c>
      <c r="D46" s="13">
        <v>57559</v>
      </c>
      <c r="E46" s="13">
        <f t="shared" si="1"/>
        <v>-10109.720000000001</v>
      </c>
    </row>
    <row r="47" spans="1:5" x14ac:dyDescent="0.3">
      <c r="A47" s="4" t="s">
        <v>78</v>
      </c>
      <c r="B47" s="5" t="s">
        <v>79</v>
      </c>
      <c r="C47" s="13">
        <v>720</v>
      </c>
      <c r="D47" s="13">
        <v>720</v>
      </c>
      <c r="E47" s="13">
        <f t="shared" si="1"/>
        <v>0</v>
      </c>
    </row>
    <row r="48" spans="1:5" x14ac:dyDescent="0.3">
      <c r="A48" s="10" t="s">
        <v>80</v>
      </c>
      <c r="B48" s="11" t="s">
        <v>81</v>
      </c>
      <c r="C48" s="12">
        <f>SUM(C49:C51)</f>
        <v>4700</v>
      </c>
      <c r="D48" s="12">
        <f>SUM(D49:D51)</f>
        <v>3114</v>
      </c>
      <c r="E48" s="12">
        <f>SUM(E49:E51)</f>
        <v>-1586</v>
      </c>
    </row>
    <row r="49" spans="1:5" x14ac:dyDescent="0.3">
      <c r="A49" s="4" t="s">
        <v>82</v>
      </c>
      <c r="B49" s="5" t="s">
        <v>83</v>
      </c>
      <c r="C49" s="24">
        <v>4700</v>
      </c>
      <c r="D49" s="13">
        <v>3114</v>
      </c>
      <c r="E49" s="13">
        <f>D49-C49</f>
        <v>-1586</v>
      </c>
    </row>
    <row r="50" spans="1:5" x14ac:dyDescent="0.3">
      <c r="A50" s="4" t="s">
        <v>84</v>
      </c>
      <c r="B50" s="5" t="s">
        <v>85</v>
      </c>
      <c r="C50" s="13">
        <v>0</v>
      </c>
      <c r="D50" s="13">
        <v>0</v>
      </c>
      <c r="E50" s="13">
        <f t="shared" ref="E50:E51" si="2">D50-C50</f>
        <v>0</v>
      </c>
    </row>
    <row r="51" spans="1:5" x14ac:dyDescent="0.3">
      <c r="A51" s="4" t="s">
        <v>86</v>
      </c>
      <c r="B51" s="5" t="s">
        <v>87</v>
      </c>
      <c r="C51" s="13">
        <v>0</v>
      </c>
      <c r="D51" s="13">
        <v>0</v>
      </c>
      <c r="E51" s="13">
        <f t="shared" si="2"/>
        <v>0</v>
      </c>
    </row>
    <row r="52" spans="1:5" x14ac:dyDescent="0.3">
      <c r="A52" s="10" t="s">
        <v>88</v>
      </c>
      <c r="B52" s="11" t="s">
        <v>89</v>
      </c>
      <c r="C52" s="12">
        <f>SUM(C53:C56)</f>
        <v>1477900</v>
      </c>
      <c r="D52" s="12">
        <f>SUM(D53:D56)</f>
        <v>1463864</v>
      </c>
      <c r="E52" s="12">
        <f>SUM(E53:E56)</f>
        <v>-14036</v>
      </c>
    </row>
    <row r="53" spans="1:5" x14ac:dyDescent="0.3">
      <c r="A53" s="4" t="s">
        <v>90</v>
      </c>
      <c r="B53" s="5" t="s">
        <v>91</v>
      </c>
      <c r="C53" s="24">
        <v>1099800</v>
      </c>
      <c r="D53" s="13">
        <v>1099465</v>
      </c>
      <c r="E53" s="13">
        <f>D53-C53</f>
        <v>-335</v>
      </c>
    </row>
    <row r="54" spans="1:5" x14ac:dyDescent="0.3">
      <c r="A54" s="4" t="s">
        <v>92</v>
      </c>
      <c r="B54" s="5" t="s">
        <v>93</v>
      </c>
      <c r="C54" s="13">
        <v>340000</v>
      </c>
      <c r="D54" s="13">
        <v>332971</v>
      </c>
      <c r="E54" s="13">
        <f t="shared" ref="E54:E56" si="3">D54-C54</f>
        <v>-7029</v>
      </c>
    </row>
    <row r="55" spans="1:5" x14ac:dyDescent="0.3">
      <c r="A55" s="4" t="s">
        <v>94</v>
      </c>
      <c r="B55" s="5" t="s">
        <v>95</v>
      </c>
      <c r="C55" s="13">
        <v>2300</v>
      </c>
      <c r="D55" s="13">
        <v>2277</v>
      </c>
      <c r="E55" s="13">
        <f t="shared" si="3"/>
        <v>-23</v>
      </c>
    </row>
    <row r="56" spans="1:5" x14ac:dyDescent="0.3">
      <c r="A56" s="4" t="s">
        <v>96</v>
      </c>
      <c r="B56" s="5" t="s">
        <v>97</v>
      </c>
      <c r="C56" s="24">
        <v>35800</v>
      </c>
      <c r="D56" s="13">
        <v>29151</v>
      </c>
      <c r="E56" s="13">
        <f t="shared" si="3"/>
        <v>-6649</v>
      </c>
    </row>
    <row r="57" spans="1:5" x14ac:dyDescent="0.3">
      <c r="A57" s="10" t="s">
        <v>98</v>
      </c>
      <c r="B57" s="11" t="s">
        <v>99</v>
      </c>
      <c r="C57" s="12">
        <f>SUM(C58:C61)</f>
        <v>59450</v>
      </c>
      <c r="D57" s="12">
        <f>SUM(D58:D61)</f>
        <v>56699</v>
      </c>
      <c r="E57" s="12">
        <f>SUM(E58:E61)</f>
        <v>-2751</v>
      </c>
    </row>
    <row r="58" spans="1:5" x14ac:dyDescent="0.3">
      <c r="A58" s="4" t="s">
        <v>100</v>
      </c>
      <c r="B58" s="5" t="s">
        <v>101</v>
      </c>
      <c r="C58" s="13">
        <v>2400</v>
      </c>
      <c r="D58" s="13">
        <v>880</v>
      </c>
      <c r="E58" s="24">
        <f>D58-C58</f>
        <v>-1520</v>
      </c>
    </row>
    <row r="59" spans="1:5" x14ac:dyDescent="0.3">
      <c r="A59" s="4" t="s">
        <v>102</v>
      </c>
      <c r="B59" s="5" t="s">
        <v>103</v>
      </c>
      <c r="C59" s="13">
        <v>15650</v>
      </c>
      <c r="D59" s="24">
        <v>15080</v>
      </c>
      <c r="E59" s="24">
        <f t="shared" ref="E59:E61" si="4">D59-C59</f>
        <v>-570</v>
      </c>
    </row>
    <row r="60" spans="1:5" x14ac:dyDescent="0.3">
      <c r="A60" s="4" t="s">
        <v>104</v>
      </c>
      <c r="B60" s="5" t="s">
        <v>105</v>
      </c>
      <c r="C60" s="24">
        <v>0</v>
      </c>
      <c r="D60" s="13">
        <v>0</v>
      </c>
      <c r="E60" s="24">
        <f t="shared" si="4"/>
        <v>0</v>
      </c>
    </row>
    <row r="61" spans="1:5" x14ac:dyDescent="0.3">
      <c r="A61" s="4" t="s">
        <v>106</v>
      </c>
      <c r="B61" s="5" t="s">
        <v>107</v>
      </c>
      <c r="C61" s="13">
        <v>41400</v>
      </c>
      <c r="D61" s="13">
        <v>40739</v>
      </c>
      <c r="E61" s="24">
        <f t="shared" si="4"/>
        <v>-661</v>
      </c>
    </row>
    <row r="62" spans="1:5" x14ac:dyDescent="0.3">
      <c r="A62" s="10" t="s">
        <v>108</v>
      </c>
      <c r="B62" s="11" t="s">
        <v>109</v>
      </c>
      <c r="C62" s="12">
        <f>SUM(C63:C64)</f>
        <v>9000</v>
      </c>
      <c r="D62" s="12">
        <f>SUM(D63:D64)</f>
        <v>512</v>
      </c>
      <c r="E62" s="12">
        <f>SUM(E63:E64)</f>
        <v>-8488</v>
      </c>
    </row>
    <row r="63" spans="1:5" x14ac:dyDescent="0.3">
      <c r="A63" s="4" t="s">
        <v>110</v>
      </c>
      <c r="B63" s="5" t="s">
        <v>111</v>
      </c>
      <c r="C63" s="13">
        <v>6000</v>
      </c>
      <c r="D63" s="13">
        <v>512</v>
      </c>
      <c r="E63" s="13">
        <f>D63-C63</f>
        <v>-5488</v>
      </c>
    </row>
    <row r="64" spans="1:5" x14ac:dyDescent="0.3">
      <c r="A64" s="4" t="s">
        <v>112</v>
      </c>
      <c r="B64" s="5" t="s">
        <v>113</v>
      </c>
      <c r="C64" s="13">
        <v>3000</v>
      </c>
      <c r="D64" s="13">
        <v>0</v>
      </c>
      <c r="E64" s="13">
        <f>D64-C64</f>
        <v>-3000</v>
      </c>
    </row>
    <row r="65" spans="1:5" x14ac:dyDescent="0.3">
      <c r="A65" s="10" t="s">
        <v>114</v>
      </c>
      <c r="B65" s="11" t="s">
        <v>115</v>
      </c>
      <c r="C65" s="12">
        <f>SUM(C66:C69)</f>
        <v>0</v>
      </c>
      <c r="D65" s="12">
        <f>SUM(D66:D69)</f>
        <v>0</v>
      </c>
      <c r="E65" s="12">
        <f>SUM(E66:E69)</f>
        <v>0</v>
      </c>
    </row>
    <row r="66" spans="1:5" x14ac:dyDescent="0.3">
      <c r="A66" s="4" t="s">
        <v>116</v>
      </c>
      <c r="B66" s="5" t="s">
        <v>117</v>
      </c>
      <c r="C66" s="13">
        <v>0</v>
      </c>
      <c r="D66" s="13">
        <v>0</v>
      </c>
      <c r="E66" s="13">
        <f>D66-C66</f>
        <v>0</v>
      </c>
    </row>
    <row r="67" spans="1:5" x14ac:dyDescent="0.3">
      <c r="A67" s="4" t="s">
        <v>118</v>
      </c>
      <c r="B67" s="5" t="s">
        <v>119</v>
      </c>
      <c r="C67" s="24">
        <v>0</v>
      </c>
      <c r="D67" s="13">
        <v>0</v>
      </c>
      <c r="E67" s="13">
        <f t="shared" ref="E67:E72" si="5">D67-C67</f>
        <v>0</v>
      </c>
    </row>
    <row r="68" spans="1:5" x14ac:dyDescent="0.3">
      <c r="A68" s="4" t="s">
        <v>120</v>
      </c>
      <c r="B68" s="5" t="s">
        <v>121</v>
      </c>
      <c r="C68" s="13">
        <v>0</v>
      </c>
      <c r="D68" s="13">
        <v>0</v>
      </c>
      <c r="E68" s="13">
        <f t="shared" si="5"/>
        <v>0</v>
      </c>
    </row>
    <row r="69" spans="1:5" x14ac:dyDescent="0.3">
      <c r="A69" s="4" t="s">
        <v>122</v>
      </c>
      <c r="B69" s="5" t="s">
        <v>123</v>
      </c>
      <c r="C69" s="13">
        <v>0</v>
      </c>
      <c r="D69" s="13">
        <v>0</v>
      </c>
      <c r="E69" s="13">
        <f t="shared" si="5"/>
        <v>0</v>
      </c>
    </row>
    <row r="70" spans="1:5" x14ac:dyDescent="0.3">
      <c r="A70" s="10" t="s">
        <v>124</v>
      </c>
      <c r="B70" s="11" t="s">
        <v>125</v>
      </c>
      <c r="C70" s="12">
        <f>SUM(C71:C73)</f>
        <v>265744.26</v>
      </c>
      <c r="D70" s="12">
        <f>SUM(D71:D73)</f>
        <v>258068</v>
      </c>
      <c r="E70" s="13">
        <f>D70-C70</f>
        <v>-7676.2600000000093</v>
      </c>
    </row>
    <row r="71" spans="1:5" x14ac:dyDescent="0.3">
      <c r="A71" s="4" t="s">
        <v>126</v>
      </c>
      <c r="B71" s="5" t="s">
        <v>127</v>
      </c>
      <c r="C71" s="24">
        <v>0</v>
      </c>
      <c r="D71" s="13">
        <v>0</v>
      </c>
      <c r="E71" s="13">
        <f t="shared" si="5"/>
        <v>0</v>
      </c>
    </row>
    <row r="72" spans="1:5" x14ac:dyDescent="0.3">
      <c r="A72" s="4" t="s">
        <v>128</v>
      </c>
      <c r="B72" s="5" t="s">
        <v>129</v>
      </c>
      <c r="C72" s="13">
        <v>0</v>
      </c>
      <c r="D72" s="13">
        <v>0</v>
      </c>
      <c r="E72" s="13">
        <f t="shared" si="5"/>
        <v>0</v>
      </c>
    </row>
    <row r="73" spans="1:5" x14ac:dyDescent="0.3">
      <c r="A73" s="4" t="s">
        <v>130</v>
      </c>
      <c r="B73" s="5" t="s">
        <v>131</v>
      </c>
      <c r="C73" s="24">
        <v>265744.26</v>
      </c>
      <c r="D73" s="13">
        <v>258068</v>
      </c>
      <c r="E73" s="13">
        <f>D73-C73</f>
        <v>-7676.2600000000093</v>
      </c>
    </row>
    <row r="74" spans="1:5" x14ac:dyDescent="0.3">
      <c r="A74" s="15"/>
      <c r="B74" s="8" t="s">
        <v>132</v>
      </c>
      <c r="C74" s="16">
        <f>C28+C31+C48+C52+C57+C62+C65+C70</f>
        <v>2038444.26</v>
      </c>
      <c r="D74" s="16">
        <f>D28+D31+D48+D52+D57+D62+D65+D70</f>
        <v>1959287</v>
      </c>
      <c r="E74" s="16">
        <f>E28+E31+E48+E52+E57+E62+E65+E70</f>
        <v>-79157.260000000009</v>
      </c>
    </row>
    <row r="75" spans="1:5" x14ac:dyDescent="0.3">
      <c r="A75" s="25"/>
      <c r="B75" s="26"/>
      <c r="C75" s="27"/>
      <c r="D75" s="27"/>
      <c r="E75" s="27"/>
    </row>
    <row r="76" spans="1:5" x14ac:dyDescent="0.3">
      <c r="A76" s="15"/>
      <c r="B76" s="8" t="s">
        <v>133</v>
      </c>
      <c r="C76" s="16">
        <f>C20-C74</f>
        <v>119499.99999999977</v>
      </c>
      <c r="D76" s="16">
        <f>D20-D74</f>
        <v>99140</v>
      </c>
      <c r="E76" s="16">
        <f>E20-E74</f>
        <v>-20360</v>
      </c>
    </row>
    <row r="77" spans="1:5" x14ac:dyDescent="0.3">
      <c r="A77" s="25"/>
      <c r="B77" s="26"/>
      <c r="C77" s="27"/>
      <c r="D77" s="27"/>
      <c r="E77" s="27"/>
    </row>
    <row r="78" spans="1:5" x14ac:dyDescent="0.3">
      <c r="A78" s="7" t="s">
        <v>134</v>
      </c>
      <c r="B78" s="8" t="s">
        <v>135</v>
      </c>
      <c r="C78" s="16">
        <f>C81-C79</f>
        <v>19500</v>
      </c>
      <c r="D78" s="16">
        <f>D81-D79</f>
        <v>-15</v>
      </c>
      <c r="E78" s="16">
        <f>E81-E79</f>
        <v>-19515</v>
      </c>
    </row>
    <row r="79" spans="1:5" x14ac:dyDescent="0.3">
      <c r="A79" s="10" t="s">
        <v>136</v>
      </c>
      <c r="B79" s="11" t="s">
        <v>137</v>
      </c>
      <c r="C79" s="12">
        <f>C80</f>
        <v>500</v>
      </c>
      <c r="D79" s="12">
        <f>D80</f>
        <v>15</v>
      </c>
      <c r="E79" s="12">
        <f>E80</f>
        <v>-485</v>
      </c>
    </row>
    <row r="80" spans="1:5" x14ac:dyDescent="0.3">
      <c r="A80" s="4" t="s">
        <v>138</v>
      </c>
      <c r="B80" s="5" t="s">
        <v>139</v>
      </c>
      <c r="C80" s="13">
        <v>500</v>
      </c>
      <c r="D80" s="13">
        <v>15</v>
      </c>
      <c r="E80" s="13">
        <f>D80-C80</f>
        <v>-485</v>
      </c>
    </row>
    <row r="81" spans="1:8" x14ac:dyDescent="0.3">
      <c r="A81" s="10" t="s">
        <v>140</v>
      </c>
      <c r="B81" s="11" t="s">
        <v>141</v>
      </c>
      <c r="C81" s="12">
        <f>SUM(C82:C84)</f>
        <v>20000</v>
      </c>
      <c r="D81" s="12">
        <f>SUM(D82:D84)</f>
        <v>0</v>
      </c>
      <c r="E81" s="12">
        <f>SUM(E82:E84)</f>
        <v>-20000</v>
      </c>
    </row>
    <row r="82" spans="1:8" x14ac:dyDescent="0.3">
      <c r="A82" s="4" t="s">
        <v>142</v>
      </c>
      <c r="B82" s="5" t="s">
        <v>143</v>
      </c>
      <c r="C82" s="24">
        <v>0</v>
      </c>
      <c r="D82" s="13">
        <v>0</v>
      </c>
      <c r="E82" s="13">
        <f>D82-C82</f>
        <v>0</v>
      </c>
    </row>
    <row r="83" spans="1:8" x14ac:dyDescent="0.3">
      <c r="A83" s="4" t="s">
        <v>144</v>
      </c>
      <c r="B83" s="5" t="s">
        <v>145</v>
      </c>
      <c r="C83" s="13">
        <v>0</v>
      </c>
      <c r="D83" s="13">
        <v>0</v>
      </c>
      <c r="E83" s="13">
        <f>D83-C83</f>
        <v>0</v>
      </c>
    </row>
    <row r="84" spans="1:8" x14ac:dyDescent="0.3">
      <c r="A84" s="4" t="s">
        <v>146</v>
      </c>
      <c r="B84" s="5" t="s">
        <v>147</v>
      </c>
      <c r="C84" s="24">
        <v>20000</v>
      </c>
      <c r="D84" s="13">
        <v>0</v>
      </c>
      <c r="E84" s="13">
        <f>D84-C84</f>
        <v>-20000</v>
      </c>
    </row>
    <row r="85" spans="1:8" x14ac:dyDescent="0.3">
      <c r="A85" s="7" t="s">
        <v>148</v>
      </c>
      <c r="B85" s="8" t="s">
        <v>149</v>
      </c>
      <c r="C85" s="16">
        <f>C88-C86</f>
        <v>0</v>
      </c>
      <c r="D85" s="16">
        <f t="shared" ref="D85" si="6">D88-D86</f>
        <v>0</v>
      </c>
      <c r="E85" s="16">
        <f>E88-E86</f>
        <v>0</v>
      </c>
      <c r="H85" s="22"/>
    </row>
    <row r="86" spans="1:8" x14ac:dyDescent="0.3">
      <c r="A86" s="10" t="s">
        <v>150</v>
      </c>
      <c r="B86" s="11" t="s">
        <v>151</v>
      </c>
      <c r="C86" s="12">
        <f>C87</f>
        <v>0</v>
      </c>
      <c r="D86" s="12">
        <f>SUM(D87:D90)</f>
        <v>0</v>
      </c>
      <c r="E86" s="12">
        <f>SUM(E87:E90)</f>
        <v>0</v>
      </c>
    </row>
    <row r="87" spans="1:8" x14ac:dyDescent="0.3">
      <c r="A87" s="4" t="s">
        <v>152</v>
      </c>
      <c r="B87" s="5" t="s">
        <v>153</v>
      </c>
      <c r="C87" s="13">
        <v>0</v>
      </c>
      <c r="D87" s="13">
        <v>0</v>
      </c>
      <c r="E87" s="13">
        <f>D87-C87</f>
        <v>0</v>
      </c>
    </row>
    <row r="88" spans="1:8" x14ac:dyDescent="0.3">
      <c r="A88" s="4" t="s">
        <v>154</v>
      </c>
      <c r="B88" s="5" t="s">
        <v>155</v>
      </c>
      <c r="C88" s="24">
        <v>0</v>
      </c>
      <c r="D88" s="13">
        <v>0</v>
      </c>
      <c r="E88" s="13">
        <f>D88-C88</f>
        <v>0</v>
      </c>
    </row>
    <row r="89" spans="1:8" x14ac:dyDescent="0.3">
      <c r="A89" s="7" t="s">
        <v>156</v>
      </c>
      <c r="B89" s="8" t="s">
        <v>157</v>
      </c>
      <c r="C89" s="16">
        <f>C92-C90</f>
        <v>0</v>
      </c>
      <c r="D89" s="16">
        <f t="shared" ref="D89:E89" si="7">D92-D90</f>
        <v>0</v>
      </c>
      <c r="E89" s="16">
        <f t="shared" si="7"/>
        <v>0</v>
      </c>
    </row>
    <row r="90" spans="1:8" x14ac:dyDescent="0.3">
      <c r="A90" s="10" t="s">
        <v>158</v>
      </c>
      <c r="B90" s="11" t="s">
        <v>159</v>
      </c>
      <c r="C90" s="12">
        <f>SUM(C91:C94)</f>
        <v>0</v>
      </c>
      <c r="D90" s="12">
        <f>SUM(D91:D94)</f>
        <v>0</v>
      </c>
      <c r="E90" s="12">
        <f>SUM(E91:E94)</f>
        <v>0</v>
      </c>
    </row>
    <row r="91" spans="1:8" x14ac:dyDescent="0.3">
      <c r="A91" s="4" t="s">
        <v>160</v>
      </c>
      <c r="B91" s="5" t="s">
        <v>161</v>
      </c>
      <c r="C91" s="13">
        <v>0</v>
      </c>
      <c r="D91" s="13">
        <v>0</v>
      </c>
      <c r="E91" s="13">
        <f>D91-C91</f>
        <v>0</v>
      </c>
    </row>
    <row r="92" spans="1:8" x14ac:dyDescent="0.3">
      <c r="A92" s="4" t="s">
        <v>162</v>
      </c>
      <c r="B92" s="5" t="s">
        <v>163</v>
      </c>
      <c r="C92" s="24">
        <v>0</v>
      </c>
      <c r="D92" s="13">
        <v>0</v>
      </c>
      <c r="E92" s="13">
        <f>D92-C92</f>
        <v>0</v>
      </c>
    </row>
    <row r="93" spans="1:8" x14ac:dyDescent="0.3">
      <c r="A93" s="4" t="s">
        <v>164</v>
      </c>
      <c r="B93" s="5" t="s">
        <v>165</v>
      </c>
      <c r="C93" s="13">
        <v>0</v>
      </c>
      <c r="D93" s="13">
        <v>0</v>
      </c>
      <c r="E93" s="13">
        <f>D93-C93</f>
        <v>0</v>
      </c>
    </row>
    <row r="94" spans="1:8" x14ac:dyDescent="0.3">
      <c r="A94" s="4" t="s">
        <v>166</v>
      </c>
      <c r="B94" s="5" t="s">
        <v>181</v>
      </c>
      <c r="C94" s="24">
        <v>0</v>
      </c>
      <c r="D94" s="13">
        <v>0</v>
      </c>
      <c r="E94" s="13">
        <f>D94-C94</f>
        <v>0</v>
      </c>
    </row>
    <row r="95" spans="1:8" x14ac:dyDescent="0.3">
      <c r="A95" s="10" t="s">
        <v>167</v>
      </c>
      <c r="B95" s="11" t="s">
        <v>168</v>
      </c>
      <c r="C95" s="12">
        <f>SUM(C96:C99)</f>
        <v>0</v>
      </c>
      <c r="D95" s="12">
        <f>SUM(D96:D99)</f>
        <v>0</v>
      </c>
      <c r="E95" s="12">
        <f>SUM(E96:E99)</f>
        <v>0</v>
      </c>
    </row>
    <row r="96" spans="1:8" x14ac:dyDescent="0.3">
      <c r="A96" s="4" t="s">
        <v>169</v>
      </c>
      <c r="B96" s="5" t="s">
        <v>170</v>
      </c>
      <c r="C96" s="13">
        <v>0</v>
      </c>
      <c r="D96" s="13">
        <v>0</v>
      </c>
      <c r="E96" s="13">
        <f>D96-C96</f>
        <v>0</v>
      </c>
    </row>
    <row r="97" spans="1:6" x14ac:dyDescent="0.3">
      <c r="A97" s="4" t="s">
        <v>171</v>
      </c>
      <c r="B97" s="5" t="s">
        <v>172</v>
      </c>
      <c r="C97" s="24">
        <v>0</v>
      </c>
      <c r="D97" s="13">
        <v>0</v>
      </c>
      <c r="E97" s="13">
        <f>D97-C97</f>
        <v>0</v>
      </c>
    </row>
    <row r="98" spans="1:6" x14ac:dyDescent="0.3">
      <c r="A98" s="4" t="s">
        <v>173</v>
      </c>
      <c r="B98" s="5" t="s">
        <v>174</v>
      </c>
      <c r="C98" s="13">
        <v>0</v>
      </c>
      <c r="D98" s="13">
        <v>0</v>
      </c>
      <c r="E98" s="13">
        <f>D98-C98</f>
        <v>0</v>
      </c>
    </row>
    <row r="99" spans="1:6" x14ac:dyDescent="0.3">
      <c r="A99" s="4" t="s">
        <v>175</v>
      </c>
      <c r="B99" s="5" t="s">
        <v>176</v>
      </c>
      <c r="C99" s="24">
        <v>0</v>
      </c>
      <c r="D99" s="13">
        <v>0</v>
      </c>
      <c r="E99" s="13">
        <f>D99-C99</f>
        <v>0</v>
      </c>
    </row>
    <row r="100" spans="1:6" x14ac:dyDescent="0.3">
      <c r="A100" s="7"/>
      <c r="B100" s="8" t="s">
        <v>177</v>
      </c>
      <c r="C100" s="16">
        <f>C20-C74-C78-C85-C89</f>
        <v>99999.999999999767</v>
      </c>
      <c r="D100" s="16">
        <f>D20-D74-D78-D85-D89</f>
        <v>99155</v>
      </c>
      <c r="E100" s="16">
        <f>E20-E74-E78-E85-E89</f>
        <v>-845</v>
      </c>
    </row>
    <row r="102" spans="1:6" x14ac:dyDescent="0.3">
      <c r="A102" s="7" t="s">
        <v>178</v>
      </c>
      <c r="B102" s="8" t="s">
        <v>179</v>
      </c>
      <c r="C102" s="16">
        <v>100000</v>
      </c>
      <c r="D102" s="16">
        <v>99155</v>
      </c>
      <c r="E102" s="16">
        <f>D102-C102</f>
        <v>-845</v>
      </c>
      <c r="F102" s="22"/>
    </row>
    <row r="104" spans="1:6" x14ac:dyDescent="0.3">
      <c r="A104" s="7"/>
      <c r="B104" s="8" t="s">
        <v>180</v>
      </c>
      <c r="C104" s="16">
        <f>C107-C105</f>
        <v>0</v>
      </c>
      <c r="D104" s="16">
        <f t="shared" ref="D104:E104" si="8">D107-D105</f>
        <v>0</v>
      </c>
      <c r="E104" s="16">
        <f t="shared" si="8"/>
        <v>0</v>
      </c>
    </row>
  </sheetData>
  <mergeCells count="1">
    <mergeCell ref="A1:E1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Header>&amp;CSERVIZI GENERALI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6"/>
  <sheetViews>
    <sheetView topLeftCell="A61" zoomScale="145" zoomScaleNormal="145" workbookViewId="0">
      <selection activeCell="E70" sqref="E70"/>
    </sheetView>
  </sheetViews>
  <sheetFormatPr defaultRowHeight="14.5" x14ac:dyDescent="0.35"/>
  <cols>
    <col min="1" max="1" width="19.26953125" customWidth="1"/>
    <col min="2" max="2" width="13.453125" bestFit="1" customWidth="1"/>
    <col min="3" max="3" width="14.7265625" bestFit="1" customWidth="1"/>
    <col min="4" max="4" width="18.1796875" customWidth="1"/>
    <col min="5" max="5" width="13.26953125" bestFit="1" customWidth="1"/>
    <col min="6" max="6" width="17.453125" bestFit="1" customWidth="1"/>
    <col min="7" max="7" width="13.453125" bestFit="1" customWidth="1"/>
    <col min="8" max="8" width="14.453125" bestFit="1" customWidth="1"/>
    <col min="9" max="9" width="15.453125" customWidth="1"/>
    <col min="10" max="10" width="18.453125" style="54" customWidth="1"/>
    <col min="11" max="11" width="9.81640625" style="54" bestFit="1" customWidth="1"/>
    <col min="12" max="12" width="9.1796875" style="54"/>
  </cols>
  <sheetData>
    <row r="2" spans="1:11" x14ac:dyDescent="0.35">
      <c r="A2" s="67" t="s">
        <v>0</v>
      </c>
      <c r="B2" s="82" t="s">
        <v>0</v>
      </c>
      <c r="C2" s="82"/>
      <c r="D2" s="82"/>
      <c r="E2" s="82"/>
      <c r="F2" s="82"/>
      <c r="G2" s="82"/>
      <c r="H2" s="82"/>
      <c r="I2" s="82"/>
      <c r="J2" s="82"/>
    </row>
    <row r="3" spans="1:11" x14ac:dyDescent="0.35">
      <c r="A3" s="67"/>
      <c r="B3" s="70" t="s">
        <v>182</v>
      </c>
      <c r="C3" s="67" t="s">
        <v>183</v>
      </c>
      <c r="D3" s="67" t="s">
        <v>184</v>
      </c>
      <c r="E3" s="67" t="s">
        <v>185</v>
      </c>
      <c r="F3" s="67" t="s">
        <v>186</v>
      </c>
      <c r="G3" s="67" t="s">
        <v>187</v>
      </c>
      <c r="H3" s="67" t="s">
        <v>202</v>
      </c>
      <c r="I3" s="67"/>
      <c r="J3" s="71"/>
    </row>
    <row r="4" spans="1:11" x14ac:dyDescent="0.35">
      <c r="A4" s="67" t="s">
        <v>3</v>
      </c>
      <c r="B4" s="68">
        <f>abitativo!C20</f>
        <v>7236153.6600000001</v>
      </c>
      <c r="C4" s="68">
        <f>ristorazione!C20</f>
        <v>1141710</v>
      </c>
      <c r="D4" s="68">
        <f>interventieconomici!C20</f>
        <v>18049045.850000001</v>
      </c>
      <c r="E4" s="68">
        <f>sanbapolis!C20</f>
        <v>2349510</v>
      </c>
      <c r="F4" s="68">
        <f>'in disponibiita'!C20</f>
        <v>627510</v>
      </c>
      <c r="G4" s="68">
        <f>generali!C20</f>
        <v>2157944.2599999998</v>
      </c>
      <c r="H4" s="68">
        <f>SUM(B4:G4)</f>
        <v>31561873.770000003</v>
      </c>
      <c r="I4" s="67" t="s">
        <v>188</v>
      </c>
      <c r="J4" s="71">
        <v>31561874</v>
      </c>
      <c r="K4" s="54">
        <f>H4-J4</f>
        <v>-0.22999999672174454</v>
      </c>
    </row>
    <row r="5" spans="1:11" x14ac:dyDescent="0.35">
      <c r="A5" s="67" t="s">
        <v>38</v>
      </c>
      <c r="B5" s="68">
        <f>abitativo!C74</f>
        <v>7045420.0300000003</v>
      </c>
      <c r="C5" s="68">
        <f>ristorazione!C74</f>
        <v>1133411.8399999999</v>
      </c>
      <c r="D5" s="68">
        <f>interventieconomici!C74</f>
        <v>18023545.850000001</v>
      </c>
      <c r="E5" s="68">
        <f>sanbapolis!C74</f>
        <v>2281649.02</v>
      </c>
      <c r="F5" s="68">
        <f>'in disponibiita'!C74</f>
        <v>599796.77</v>
      </c>
      <c r="G5" s="68">
        <f>generali!C74-1</f>
        <v>2038443.26</v>
      </c>
      <c r="H5" s="68">
        <f>SUM(B5:G5)</f>
        <v>31122266.770000003</v>
      </c>
      <c r="I5" s="67" t="s">
        <v>188</v>
      </c>
      <c r="J5" s="71">
        <v>31122268</v>
      </c>
      <c r="K5" s="54">
        <f>H5-J5</f>
        <v>-1.2299999967217445</v>
      </c>
    </row>
    <row r="6" spans="1:11" x14ac:dyDescent="0.35">
      <c r="A6" s="67"/>
      <c r="B6" s="68"/>
      <c r="C6" s="68"/>
      <c r="D6" s="68"/>
      <c r="E6" s="68"/>
      <c r="F6" s="68"/>
      <c r="G6" s="68"/>
      <c r="H6" s="68"/>
      <c r="I6" s="67"/>
      <c r="J6" s="71"/>
    </row>
    <row r="7" spans="1:11" x14ac:dyDescent="0.35">
      <c r="A7" s="67" t="s">
        <v>189</v>
      </c>
      <c r="B7" s="68">
        <f>B4-B5</f>
        <v>190733.62999999989</v>
      </c>
      <c r="C7" s="68">
        <f t="shared" ref="C7:F7" si="0">C4-C5</f>
        <v>8298.160000000149</v>
      </c>
      <c r="D7" s="68">
        <f t="shared" si="0"/>
        <v>25500</v>
      </c>
      <c r="E7" s="68">
        <f t="shared" si="0"/>
        <v>67860.979999999981</v>
      </c>
      <c r="F7" s="68">
        <f t="shared" si="0"/>
        <v>27713.229999999981</v>
      </c>
      <c r="G7" s="68">
        <f>G4-G5-1</f>
        <v>119499.99999999977</v>
      </c>
      <c r="H7" s="68">
        <f>SUM(B7:G7)</f>
        <v>439605.99999999977</v>
      </c>
      <c r="I7" s="67" t="s">
        <v>188</v>
      </c>
      <c r="J7" s="71">
        <v>439606</v>
      </c>
      <c r="K7" s="54">
        <f t="shared" ref="K7:K11" si="1">H7-J7</f>
        <v>0</v>
      </c>
    </row>
    <row r="8" spans="1:11" x14ac:dyDescent="0.35">
      <c r="A8" s="67"/>
      <c r="B8" s="68"/>
      <c r="C8" s="68"/>
      <c r="D8" s="68"/>
      <c r="E8" s="68"/>
      <c r="F8" s="68"/>
      <c r="G8" s="68"/>
      <c r="H8" s="68"/>
      <c r="I8" s="67"/>
      <c r="J8" s="71"/>
    </row>
    <row r="9" spans="1:11" x14ac:dyDescent="0.35">
      <c r="A9" s="67" t="s">
        <v>190</v>
      </c>
      <c r="B9" s="68">
        <f>abitativo!C78</f>
        <v>-2000</v>
      </c>
      <c r="C9" s="68">
        <v>0</v>
      </c>
      <c r="D9" s="68">
        <f>SUM(interventieconomici!C78)</f>
        <v>-2500</v>
      </c>
      <c r="E9" s="68">
        <v>0</v>
      </c>
      <c r="F9" s="68">
        <v>0</v>
      </c>
      <c r="G9" s="68">
        <v>19500</v>
      </c>
      <c r="H9" s="68">
        <f>SUM(B9:G9)</f>
        <v>15000</v>
      </c>
      <c r="I9" s="67" t="s">
        <v>188</v>
      </c>
      <c r="J9" s="71">
        <v>15000</v>
      </c>
      <c r="K9" s="54">
        <f t="shared" si="1"/>
        <v>0</v>
      </c>
    </row>
    <row r="10" spans="1:11" x14ac:dyDescent="0.35">
      <c r="A10" s="67"/>
      <c r="B10" s="68"/>
      <c r="C10" s="68"/>
      <c r="D10" s="68"/>
      <c r="E10" s="68"/>
      <c r="F10" s="68"/>
      <c r="G10" s="68"/>
      <c r="H10" s="68"/>
      <c r="I10" s="67"/>
      <c r="J10" s="71"/>
    </row>
    <row r="11" spans="1:11" x14ac:dyDescent="0.35">
      <c r="A11" s="67" t="s">
        <v>191</v>
      </c>
      <c r="B11" s="68">
        <f>B7-B9</f>
        <v>192733.62999999989</v>
      </c>
      <c r="C11" s="68">
        <f t="shared" ref="C11:F11" si="2">C7-C9</f>
        <v>8298.160000000149</v>
      </c>
      <c r="D11" s="68">
        <f t="shared" si="2"/>
        <v>28000</v>
      </c>
      <c r="E11" s="68">
        <f t="shared" si="2"/>
        <v>67860.979999999981</v>
      </c>
      <c r="F11" s="68">
        <f t="shared" si="2"/>
        <v>27713.229999999981</v>
      </c>
      <c r="G11" s="68">
        <f>G7-G9-1</f>
        <v>99998.999999999767</v>
      </c>
      <c r="H11" s="68">
        <f>SUM(B11:G11)</f>
        <v>424604.99999999977</v>
      </c>
      <c r="I11" s="67" t="s">
        <v>188</v>
      </c>
      <c r="J11" s="71">
        <v>424606</v>
      </c>
      <c r="K11" s="54">
        <f t="shared" si="1"/>
        <v>-1.0000000002328306</v>
      </c>
    </row>
    <row r="12" spans="1:11" x14ac:dyDescent="0.35">
      <c r="B12" s="1"/>
      <c r="C12" s="1"/>
      <c r="D12" s="1"/>
      <c r="E12" s="1"/>
      <c r="F12" s="1"/>
      <c r="G12" s="1"/>
      <c r="H12" s="1"/>
    </row>
    <row r="13" spans="1:11" x14ac:dyDescent="0.35">
      <c r="B13" s="1"/>
      <c r="C13" s="1"/>
      <c r="D13" s="1"/>
      <c r="E13" s="1"/>
      <c r="F13" s="1"/>
      <c r="G13" s="1"/>
      <c r="H13" s="1"/>
    </row>
    <row r="14" spans="1:11" x14ac:dyDescent="0.35">
      <c r="B14" s="1"/>
      <c r="C14" s="1"/>
      <c r="D14" s="1"/>
      <c r="E14" s="1"/>
      <c r="F14" s="1"/>
      <c r="G14" s="1"/>
      <c r="H14" s="1"/>
    </row>
    <row r="15" spans="1:11" x14ac:dyDescent="0.35">
      <c r="A15" s="67" t="s">
        <v>1</v>
      </c>
      <c r="B15" s="83" t="s">
        <v>192</v>
      </c>
      <c r="C15" s="83"/>
      <c r="D15" s="83"/>
      <c r="E15" s="83"/>
      <c r="F15" s="83"/>
      <c r="G15" s="83"/>
      <c r="H15" s="68"/>
      <c r="I15" s="67"/>
    </row>
    <row r="16" spans="1:11" x14ac:dyDescent="0.35">
      <c r="A16" s="67" t="s">
        <v>3</v>
      </c>
      <c r="B16" s="68">
        <f>abitativo!D20</f>
        <v>5347799</v>
      </c>
      <c r="C16" s="68">
        <f>ristorazione!D20</f>
        <v>837497</v>
      </c>
      <c r="D16" s="68">
        <f>interventieconomici!D20</f>
        <v>9053011</v>
      </c>
      <c r="E16" s="68">
        <f>sanbapolis!D20</f>
        <v>1879936</v>
      </c>
      <c r="F16" s="68">
        <f>'in disponibiita'!D20</f>
        <v>523995</v>
      </c>
      <c r="G16" s="68">
        <f>generali!D20</f>
        <v>2058427</v>
      </c>
      <c r="H16" s="68">
        <f>SUM(B16:G16)-2</f>
        <v>19700663</v>
      </c>
      <c r="I16" s="67" t="s">
        <v>188</v>
      </c>
    </row>
    <row r="17" spans="1:10" x14ac:dyDescent="0.35">
      <c r="A17" s="67" t="s">
        <v>38</v>
      </c>
      <c r="B17" s="68">
        <f>abitativo!D74</f>
        <v>5188428</v>
      </c>
      <c r="C17" s="68">
        <f>ristorazione!D74</f>
        <v>833995.01</v>
      </c>
      <c r="D17" s="68">
        <f>interventieconomici!D74</f>
        <v>9028756</v>
      </c>
      <c r="E17" s="68">
        <f>sanbapolis!D74</f>
        <v>1831191</v>
      </c>
      <c r="F17" s="68">
        <f>'in disponibiita'!D74</f>
        <v>491080</v>
      </c>
      <c r="G17" s="68">
        <f>generali!D74</f>
        <v>1959287</v>
      </c>
      <c r="H17" s="68">
        <f>SUM(B17:G17)-1</f>
        <v>19332736.009999998</v>
      </c>
      <c r="I17" s="67" t="s">
        <v>188</v>
      </c>
    </row>
    <row r="18" spans="1:10" x14ac:dyDescent="0.35">
      <c r="A18" s="67"/>
      <c r="B18" s="69"/>
      <c r="C18" s="69"/>
      <c r="D18" s="69"/>
      <c r="E18" s="69"/>
      <c r="F18" s="69"/>
      <c r="G18" s="69"/>
      <c r="H18" s="69"/>
      <c r="I18" s="67"/>
    </row>
    <row r="19" spans="1:10" x14ac:dyDescent="0.35">
      <c r="A19" s="67" t="s">
        <v>189</v>
      </c>
      <c r="B19" s="69">
        <f>B16-B17</f>
        <v>159371</v>
      </c>
      <c r="C19" s="69">
        <f t="shared" ref="C19:G19" si="3">C16-C17</f>
        <v>3501.9899999999907</v>
      </c>
      <c r="D19" s="69">
        <f t="shared" si="3"/>
        <v>24255</v>
      </c>
      <c r="E19" s="69">
        <f t="shared" si="3"/>
        <v>48745</v>
      </c>
      <c r="F19" s="69">
        <f t="shared" si="3"/>
        <v>32915</v>
      </c>
      <c r="G19" s="69">
        <f t="shared" si="3"/>
        <v>99140</v>
      </c>
      <c r="H19" s="69">
        <f t="shared" ref="H19" si="4">H16-H17</f>
        <v>367926.99000000209</v>
      </c>
      <c r="I19" s="67" t="s">
        <v>188</v>
      </c>
    </row>
    <row r="20" spans="1:10" x14ac:dyDescent="0.35">
      <c r="A20" s="67"/>
      <c r="B20" s="69"/>
      <c r="C20" s="69"/>
      <c r="D20" s="69"/>
      <c r="E20" s="69"/>
      <c r="F20" s="69"/>
      <c r="G20" s="69"/>
      <c r="H20" s="69"/>
      <c r="I20" s="67"/>
    </row>
    <row r="21" spans="1:10" x14ac:dyDescent="0.35">
      <c r="A21" s="67" t="s">
        <v>190</v>
      </c>
      <c r="B21" s="69">
        <f>abitativo!D78</f>
        <v>-192</v>
      </c>
      <c r="C21" s="69">
        <v>0</v>
      </c>
      <c r="D21" s="69">
        <f>interventieconomici!D78</f>
        <v>-2169</v>
      </c>
      <c r="E21" s="69">
        <v>0</v>
      </c>
      <c r="F21" s="69">
        <v>0</v>
      </c>
      <c r="G21" s="69">
        <f>generali!D78</f>
        <v>-15</v>
      </c>
      <c r="H21" s="69">
        <f>SUM(B21:G21)+1</f>
        <v>-2375</v>
      </c>
      <c r="I21" s="67" t="s">
        <v>188</v>
      </c>
    </row>
    <row r="22" spans="1:10" x14ac:dyDescent="0.35">
      <c r="A22" s="67"/>
      <c r="B22" s="69"/>
      <c r="C22" s="69"/>
      <c r="D22" s="69"/>
      <c r="E22" s="69"/>
      <c r="F22" s="69"/>
      <c r="G22" s="69"/>
      <c r="H22" s="69"/>
      <c r="I22" s="67"/>
    </row>
    <row r="23" spans="1:10" x14ac:dyDescent="0.35">
      <c r="A23" s="67" t="s">
        <v>191</v>
      </c>
      <c r="B23" s="69">
        <f>B19-B21</f>
        <v>159563</v>
      </c>
      <c r="C23" s="69">
        <f t="shared" ref="C23:F23" si="5">C19-C21</f>
        <v>3501.9899999999907</v>
      </c>
      <c r="D23" s="69">
        <f t="shared" si="5"/>
        <v>26424</v>
      </c>
      <c r="E23" s="69">
        <f t="shared" si="5"/>
        <v>48745</v>
      </c>
      <c r="F23" s="69">
        <f t="shared" si="5"/>
        <v>32915</v>
      </c>
      <c r="G23" s="69">
        <f>G19-G21</f>
        <v>99155</v>
      </c>
      <c r="H23" s="69">
        <f>SUM(B23:G23)</f>
        <v>370303.99</v>
      </c>
      <c r="I23" s="67" t="s">
        <v>193</v>
      </c>
    </row>
    <row r="24" spans="1:10" x14ac:dyDescent="0.35">
      <c r="B24" s="2"/>
      <c r="C24" s="2"/>
      <c r="D24" s="2"/>
      <c r="E24" s="2"/>
      <c r="F24" s="2"/>
      <c r="G24" s="2"/>
      <c r="H24" s="2"/>
    </row>
    <row r="25" spans="1:10" x14ac:dyDescent="0.35">
      <c r="B25" s="2"/>
      <c r="C25" s="2"/>
      <c r="D25" s="2"/>
      <c r="E25" s="2"/>
      <c r="F25" s="2"/>
      <c r="G25" s="2"/>
      <c r="H25" s="2"/>
    </row>
    <row r="26" spans="1:10" x14ac:dyDescent="0.35">
      <c r="B26" s="2"/>
      <c r="C26" s="2"/>
      <c r="D26" s="2"/>
      <c r="E26" s="2"/>
      <c r="F26" s="2"/>
      <c r="G26" s="2"/>
      <c r="H26" s="2"/>
    </row>
    <row r="27" spans="1:10" x14ac:dyDescent="0.35">
      <c r="B27" s="2"/>
      <c r="C27" s="2"/>
      <c r="D27" s="2"/>
      <c r="E27" s="2"/>
      <c r="F27" s="2"/>
      <c r="G27" s="2"/>
      <c r="H27" s="2"/>
    </row>
    <row r="28" spans="1:10" x14ac:dyDescent="0.35">
      <c r="A28" t="s">
        <v>217</v>
      </c>
      <c r="B28" s="53"/>
      <c r="C28" s="53"/>
      <c r="D28" s="53"/>
      <c r="E28" s="53"/>
      <c r="F28" s="53"/>
      <c r="G28" s="53"/>
      <c r="H28" s="53"/>
      <c r="I28" s="54"/>
    </row>
    <row r="29" spans="1:10" x14ac:dyDescent="0.35">
      <c r="B29" s="72" t="s">
        <v>182</v>
      </c>
      <c r="C29" s="71" t="s">
        <v>183</v>
      </c>
      <c r="D29" s="71" t="s">
        <v>184</v>
      </c>
      <c r="E29" s="71" t="s">
        <v>185</v>
      </c>
      <c r="F29" s="71" t="s">
        <v>186</v>
      </c>
      <c r="G29" s="71" t="s">
        <v>187</v>
      </c>
      <c r="H29" s="71" t="s">
        <v>202</v>
      </c>
      <c r="I29" s="54"/>
    </row>
    <row r="30" spans="1:10" ht="29" x14ac:dyDescent="0.35">
      <c r="A30" t="s">
        <v>213</v>
      </c>
      <c r="B30" s="53">
        <v>6727991.1600000001</v>
      </c>
      <c r="C30" s="53">
        <v>1027331.81</v>
      </c>
      <c r="D30" s="53">
        <v>18233817.84</v>
      </c>
      <c r="E30" s="53">
        <v>2072728.2</v>
      </c>
      <c r="F30" s="53">
        <v>493808.66</v>
      </c>
      <c r="G30" s="53">
        <v>2184929.94</v>
      </c>
      <c r="H30" s="53">
        <f>SUM(B30:G30)</f>
        <v>30740607.610000003</v>
      </c>
      <c r="I30" s="54">
        <f>H30-H43</f>
        <v>4030501.9000000022</v>
      </c>
      <c r="J30" s="73" t="s">
        <v>219</v>
      </c>
    </row>
    <row r="31" spans="1:10" x14ac:dyDescent="0.35">
      <c r="A31" t="s">
        <v>214</v>
      </c>
      <c r="B31" s="54">
        <v>-2362465.9700000002</v>
      </c>
      <c r="C31" s="54">
        <v>-871696</v>
      </c>
      <c r="D31" s="54">
        <v>-15346518.66</v>
      </c>
      <c r="E31" s="54">
        <v>-1034006.12</v>
      </c>
      <c r="F31" s="54">
        <v>-181510</v>
      </c>
      <c r="G31" s="54">
        <v>-2085271.78</v>
      </c>
      <c r="H31" s="54">
        <f>SUM(B31:G31)</f>
        <v>-21881468.530000001</v>
      </c>
      <c r="I31" s="54"/>
    </row>
    <row r="32" spans="1:10" x14ac:dyDescent="0.35">
      <c r="B32" s="54">
        <f>SUM(B30:B31)</f>
        <v>4365525.1899999995</v>
      </c>
      <c r="C32" s="54">
        <f t="shared" ref="C32:H32" si="6">SUM(C30:C31)</f>
        <v>155635.81000000006</v>
      </c>
      <c r="D32" s="54">
        <f t="shared" si="6"/>
        <v>2887299.1799999997</v>
      </c>
      <c r="E32" s="54">
        <f t="shared" si="6"/>
        <v>1038722.08</v>
      </c>
      <c r="F32" s="54">
        <f t="shared" si="6"/>
        <v>312298.65999999997</v>
      </c>
      <c r="G32" s="54">
        <f t="shared" si="6"/>
        <v>99658.159999999916</v>
      </c>
      <c r="H32" s="54">
        <f t="shared" si="6"/>
        <v>8859139.0800000019</v>
      </c>
      <c r="I32" s="54"/>
    </row>
    <row r="33" spans="1:10" ht="29" x14ac:dyDescent="0.35">
      <c r="A33" t="s">
        <v>206</v>
      </c>
      <c r="B33" s="54">
        <v>5347990.71</v>
      </c>
      <c r="C33" s="54">
        <v>837497.13</v>
      </c>
      <c r="D33" s="54">
        <v>9055181.0099999998</v>
      </c>
      <c r="E33" s="54">
        <v>1879935.34</v>
      </c>
      <c r="F33" s="54">
        <v>523994.54</v>
      </c>
      <c r="G33" s="54">
        <v>2058441.27</v>
      </c>
      <c r="H33" s="54">
        <f>SUM(B33:G33)</f>
        <v>19703040</v>
      </c>
      <c r="I33" s="54">
        <f>H33-H47</f>
        <v>1583337.2799999975</v>
      </c>
      <c r="J33" s="73" t="s">
        <v>220</v>
      </c>
    </row>
    <row r="34" spans="1:10" x14ac:dyDescent="0.35">
      <c r="B34" s="54"/>
      <c r="C34" s="54"/>
      <c r="D34" s="54"/>
      <c r="E34" s="54"/>
      <c r="F34" s="54"/>
      <c r="G34" s="54"/>
      <c r="H34" s="54"/>
      <c r="I34" s="54"/>
    </row>
    <row r="35" spans="1:10" ht="58" x14ac:dyDescent="0.35">
      <c r="A35" s="73" t="s">
        <v>215</v>
      </c>
      <c r="B35" s="54">
        <f t="shared" ref="B35:H35" si="7">B32-B33</f>
        <v>-982465.52000000048</v>
      </c>
      <c r="C35" s="54">
        <f t="shared" si="7"/>
        <v>-681861.32</v>
      </c>
      <c r="D35" s="54">
        <f t="shared" si="7"/>
        <v>-6167881.8300000001</v>
      </c>
      <c r="E35" s="54">
        <f t="shared" si="7"/>
        <v>-841213.26000000013</v>
      </c>
      <c r="F35" s="54">
        <f t="shared" si="7"/>
        <v>-211695.88</v>
      </c>
      <c r="G35" s="54">
        <f t="shared" si="7"/>
        <v>-1958783.11</v>
      </c>
      <c r="H35" s="54">
        <f t="shared" si="7"/>
        <v>-10843900.919999998</v>
      </c>
      <c r="I35" s="54">
        <f>SUM(I30-I33)</f>
        <v>2447164.6200000048</v>
      </c>
      <c r="J35" s="73" t="s">
        <v>221</v>
      </c>
    </row>
    <row r="36" spans="1:10" x14ac:dyDescent="0.35">
      <c r="B36" s="54"/>
      <c r="C36" s="54"/>
      <c r="D36" s="54"/>
      <c r="E36" s="54"/>
      <c r="F36" s="54"/>
      <c r="G36" s="54"/>
      <c r="H36" s="54"/>
      <c r="I36" s="54"/>
    </row>
    <row r="37" spans="1:10" x14ac:dyDescent="0.35">
      <c r="B37" s="54"/>
      <c r="C37" s="54"/>
      <c r="D37" s="54"/>
      <c r="E37" s="54"/>
      <c r="F37" s="54"/>
      <c r="G37" s="54" t="s">
        <v>216</v>
      </c>
      <c r="H37" s="54">
        <f>H31-H35</f>
        <v>-11037567.610000003</v>
      </c>
      <c r="I37" s="54">
        <f>H37-H51</f>
        <v>-2447164.6200000066</v>
      </c>
    </row>
    <row r="38" spans="1:10" x14ac:dyDescent="0.35">
      <c r="B38" s="54"/>
      <c r="C38" s="54"/>
      <c r="D38" s="54"/>
      <c r="E38" s="54"/>
      <c r="F38" s="54"/>
      <c r="G38" s="54"/>
      <c r="H38" s="54"/>
      <c r="I38" s="54"/>
    </row>
    <row r="39" spans="1:10" x14ac:dyDescent="0.35">
      <c r="B39" s="54"/>
      <c r="C39" s="54"/>
      <c r="D39" s="54"/>
      <c r="E39" s="54"/>
      <c r="F39" s="54"/>
      <c r="G39" s="54"/>
      <c r="I39" s="54"/>
    </row>
    <row r="40" spans="1:10" x14ac:dyDescent="0.35">
      <c r="B40" s="54"/>
      <c r="C40" s="54"/>
      <c r="D40" s="54"/>
      <c r="E40" s="54"/>
      <c r="F40" s="54"/>
      <c r="G40" s="54"/>
      <c r="H40" s="54"/>
      <c r="I40" s="54"/>
    </row>
    <row r="41" spans="1:10" x14ac:dyDescent="0.35">
      <c r="A41" t="s">
        <v>218</v>
      </c>
      <c r="B41" s="53"/>
      <c r="C41" s="53"/>
      <c r="D41" s="53"/>
      <c r="E41" s="53"/>
      <c r="F41" s="53"/>
      <c r="G41" s="53"/>
      <c r="H41" s="53"/>
      <c r="I41" s="54"/>
    </row>
    <row r="42" spans="1:10" x14ac:dyDescent="0.35">
      <c r="B42" s="72" t="s">
        <v>182</v>
      </c>
      <c r="C42" s="71" t="s">
        <v>183</v>
      </c>
      <c r="D42" s="71" t="s">
        <v>184</v>
      </c>
      <c r="E42" s="71" t="s">
        <v>185</v>
      </c>
      <c r="F42" s="71" t="s">
        <v>186</v>
      </c>
      <c r="G42" s="71" t="s">
        <v>187</v>
      </c>
      <c r="H42" s="71" t="s">
        <v>202</v>
      </c>
      <c r="I42" s="54"/>
    </row>
    <row r="43" spans="1:10" x14ac:dyDescent="0.35">
      <c r="A43" t="s">
        <v>213</v>
      </c>
      <c r="B43" s="54">
        <v>5333942.12</v>
      </c>
      <c r="C43" s="54">
        <v>899920.05</v>
      </c>
      <c r="D43" s="54">
        <v>15982143.779999999</v>
      </c>
      <c r="E43" s="54">
        <v>1929613.3</v>
      </c>
      <c r="F43" s="54">
        <v>549741.94999999995</v>
      </c>
      <c r="G43" s="54">
        <v>2014744.51</v>
      </c>
      <c r="H43" s="54">
        <f>SUM(B43:G43)</f>
        <v>26710105.710000001</v>
      </c>
      <c r="I43" s="54">
        <v>4030501</v>
      </c>
      <c r="J43" s="54" t="s">
        <v>222</v>
      </c>
    </row>
    <row r="44" spans="1:10" x14ac:dyDescent="0.35">
      <c r="A44" t="s">
        <v>214</v>
      </c>
      <c r="B44" s="54">
        <v>-1438529.88</v>
      </c>
      <c r="C44" s="54">
        <v>-790486</v>
      </c>
      <c r="D44" s="54">
        <v>-13101910.220000001</v>
      </c>
      <c r="E44" s="54">
        <v>-878620.86</v>
      </c>
      <c r="F44" s="54">
        <v>-215700</v>
      </c>
      <c r="G44" s="54">
        <v>-1964033.36</v>
      </c>
      <c r="H44" s="54">
        <f t="shared" ref="H44:H45" si="8">SUM(B44:G44)</f>
        <v>-18389280.32</v>
      </c>
      <c r="I44" s="54"/>
    </row>
    <row r="45" spans="1:10" x14ac:dyDescent="0.35">
      <c r="B45" s="54">
        <f>SUM(B43:B44)</f>
        <v>3895412.24</v>
      </c>
      <c r="C45" s="54">
        <f t="shared" ref="C45:G45" si="9">SUM(C43:C44)</f>
        <v>109434.05000000005</v>
      </c>
      <c r="D45" s="54">
        <f t="shared" si="9"/>
        <v>2880233.5599999987</v>
      </c>
      <c r="E45" s="54">
        <f t="shared" si="9"/>
        <v>1050992.44</v>
      </c>
      <c r="F45" s="54">
        <f t="shared" si="9"/>
        <v>334041.94999999995</v>
      </c>
      <c r="G45" s="54">
        <f t="shared" si="9"/>
        <v>50711.149999999907</v>
      </c>
      <c r="H45" s="54">
        <f t="shared" si="8"/>
        <v>8320825.3899999987</v>
      </c>
      <c r="I45" s="54"/>
    </row>
    <row r="46" spans="1:10" x14ac:dyDescent="0.35">
      <c r="B46" s="54"/>
      <c r="C46" s="54"/>
      <c r="D46" s="54"/>
      <c r="E46" s="54"/>
      <c r="F46" s="54"/>
      <c r="G46" s="54"/>
      <c r="H46" s="54"/>
      <c r="I46" s="54"/>
    </row>
    <row r="47" spans="1:10" ht="43.5" x14ac:dyDescent="0.35">
      <c r="A47" t="s">
        <v>206</v>
      </c>
      <c r="B47" s="54">
        <v>4857897.6900000004</v>
      </c>
      <c r="C47" s="54">
        <v>707370.67</v>
      </c>
      <c r="D47" s="54">
        <v>8404331.9700000007</v>
      </c>
      <c r="E47" s="54">
        <v>1746125.18</v>
      </c>
      <c r="F47" s="54">
        <v>520262.47</v>
      </c>
      <c r="G47" s="54">
        <v>1883714.74</v>
      </c>
      <c r="H47" s="54">
        <f>SUM(B47:G47)</f>
        <v>18119702.720000003</v>
      </c>
      <c r="I47" s="54">
        <f>26118702-18119702</f>
        <v>7999000</v>
      </c>
      <c r="J47" s="73" t="s">
        <v>223</v>
      </c>
    </row>
    <row r="48" spans="1:10" ht="29" x14ac:dyDescent="0.35">
      <c r="B48" s="54"/>
      <c r="C48" s="54"/>
      <c r="D48" s="54"/>
      <c r="E48" s="54"/>
      <c r="F48" s="54"/>
      <c r="G48" s="54"/>
      <c r="H48" s="54"/>
      <c r="I48" s="54">
        <f>I43-I47</f>
        <v>-3968499</v>
      </c>
      <c r="J48" s="73" t="s">
        <v>224</v>
      </c>
    </row>
    <row r="49" spans="1:10" ht="43.5" x14ac:dyDescent="0.35">
      <c r="A49" s="73" t="s">
        <v>215</v>
      </c>
      <c r="B49" s="54">
        <f>B45-B47</f>
        <v>-962485.45000000019</v>
      </c>
      <c r="C49" s="54">
        <f t="shared" ref="C49:H49" si="10">C45-C47</f>
        <v>-597936.62</v>
      </c>
      <c r="D49" s="54">
        <f t="shared" si="10"/>
        <v>-5524098.410000002</v>
      </c>
      <c r="E49" s="54">
        <f t="shared" si="10"/>
        <v>-695132.74</v>
      </c>
      <c r="F49" s="54">
        <f>F45-F47</f>
        <v>-186220.52000000002</v>
      </c>
      <c r="G49" s="54">
        <f t="shared" si="10"/>
        <v>-1833003.59</v>
      </c>
      <c r="H49" s="54">
        <f t="shared" si="10"/>
        <v>-9798877.3300000038</v>
      </c>
      <c r="I49" s="54">
        <f>H51-I48</f>
        <v>-4621903.9899999965</v>
      </c>
      <c r="J49" s="73" t="s">
        <v>225</v>
      </c>
    </row>
    <row r="50" spans="1:10" x14ac:dyDescent="0.35">
      <c r="B50" s="54"/>
      <c r="C50" s="54"/>
      <c r="D50" s="54"/>
      <c r="E50" s="54"/>
      <c r="F50" s="54"/>
      <c r="G50" s="54"/>
      <c r="H50" s="54"/>
      <c r="I50" s="54"/>
    </row>
    <row r="51" spans="1:10" x14ac:dyDescent="0.35">
      <c r="B51" s="54"/>
      <c r="C51" s="54"/>
      <c r="D51" s="54"/>
      <c r="E51" s="54"/>
      <c r="F51" s="54"/>
      <c r="G51" t="s">
        <v>216</v>
      </c>
      <c r="H51" s="54">
        <f>H44-H49</f>
        <v>-8590402.9899999965</v>
      </c>
    </row>
    <row r="52" spans="1:10" x14ac:dyDescent="0.35">
      <c r="B52" s="54"/>
      <c r="C52" s="54"/>
      <c r="D52" s="54"/>
      <c r="E52" s="54"/>
      <c r="F52" s="54"/>
      <c r="G52" s="54"/>
      <c r="H52" s="54"/>
    </row>
    <row r="53" spans="1:10" x14ac:dyDescent="0.35">
      <c r="B53" s="54"/>
      <c r="C53" s="54"/>
      <c r="D53" s="54"/>
      <c r="E53" s="54"/>
      <c r="F53" s="54"/>
      <c r="G53" s="54"/>
      <c r="H53" s="54"/>
    </row>
    <row r="54" spans="1:10" x14ac:dyDescent="0.35">
      <c r="B54" s="54"/>
      <c r="C54" s="54"/>
      <c r="D54" s="54"/>
      <c r="E54" s="54"/>
      <c r="F54" s="54"/>
      <c r="G54" s="54"/>
      <c r="H54" s="54"/>
    </row>
    <row r="55" spans="1:10" x14ac:dyDescent="0.35">
      <c r="B55" s="54"/>
      <c r="C55" s="54"/>
      <c r="D55" s="54"/>
      <c r="E55" s="54"/>
      <c r="F55" s="54"/>
      <c r="G55" s="54"/>
      <c r="H55" s="54"/>
    </row>
    <row r="57" spans="1:10" x14ac:dyDescent="0.35">
      <c r="A57" t="s">
        <v>226</v>
      </c>
      <c r="B57" s="53"/>
      <c r="C57" s="53"/>
      <c r="D57" s="53"/>
      <c r="E57" s="53"/>
      <c r="F57" s="53"/>
      <c r="G57" s="53"/>
      <c r="H57" s="53"/>
      <c r="I57" s="54"/>
    </row>
    <row r="58" spans="1:10" x14ac:dyDescent="0.35">
      <c r="B58" s="74" t="s">
        <v>182</v>
      </c>
      <c r="C58" s="75" t="s">
        <v>183</v>
      </c>
      <c r="D58" s="75" t="s">
        <v>184</v>
      </c>
      <c r="E58" s="75" t="s">
        <v>185</v>
      </c>
      <c r="F58" s="75" t="s">
        <v>186</v>
      </c>
      <c r="G58" s="75" t="s">
        <v>187</v>
      </c>
      <c r="H58" s="75" t="s">
        <v>202</v>
      </c>
      <c r="I58" s="54"/>
    </row>
    <row r="59" spans="1:10" ht="29" x14ac:dyDescent="0.35">
      <c r="A59" t="s">
        <v>213</v>
      </c>
      <c r="B59" s="53">
        <v>6727991.1600000001</v>
      </c>
      <c r="C59" s="53">
        <v>1027331.81</v>
      </c>
      <c r="D59" s="53">
        <v>18233817.84</v>
      </c>
      <c r="E59" s="53">
        <v>2072728.2</v>
      </c>
      <c r="F59" s="53">
        <v>493808.66</v>
      </c>
      <c r="G59" s="53">
        <v>2184929.94</v>
      </c>
      <c r="H59" s="53">
        <f>SUM(B59:G59)</f>
        <v>30740607.610000003</v>
      </c>
      <c r="I59" s="54">
        <f>H59-H74</f>
        <v>4030501.9000000022</v>
      </c>
      <c r="J59" s="73" t="s">
        <v>219</v>
      </c>
    </row>
    <row r="60" spans="1:10" x14ac:dyDescent="0.35">
      <c r="A60" t="s">
        <v>214</v>
      </c>
      <c r="B60" s="54">
        <v>-2362465.9700000002</v>
      </c>
      <c r="C60" s="54">
        <v>-871696</v>
      </c>
      <c r="D60" s="54">
        <v>-15346518.66</v>
      </c>
      <c r="E60" s="54">
        <v>-1034006.12</v>
      </c>
      <c r="F60" s="54">
        <v>-181510</v>
      </c>
      <c r="G60" s="54">
        <v>-2085271.78</v>
      </c>
      <c r="H60" s="54">
        <f>SUM(B60:G60)</f>
        <v>-21881468.530000001</v>
      </c>
      <c r="I60" s="54"/>
    </row>
    <row r="61" spans="1:10" x14ac:dyDescent="0.35">
      <c r="A61" t="s">
        <v>228</v>
      </c>
      <c r="B61" s="54">
        <v>-1238647.51</v>
      </c>
      <c r="C61" s="54">
        <v>-77958.05</v>
      </c>
      <c r="D61" s="54"/>
      <c r="E61" s="54">
        <v>-1012908.53</v>
      </c>
      <c r="F61" s="54">
        <v>-206793.7</v>
      </c>
      <c r="G61" s="54">
        <v>-513.51</v>
      </c>
      <c r="H61" s="54">
        <f>SUM(B61:G61)</f>
        <v>-2536821.2999999998</v>
      </c>
      <c r="I61" s="54"/>
    </row>
    <row r="62" spans="1:10" x14ac:dyDescent="0.35">
      <c r="B62" s="54">
        <f>SUM(B59:B61)</f>
        <v>3126877.6799999997</v>
      </c>
      <c r="C62" s="54">
        <f t="shared" ref="C62:H62" si="11">SUM(C59:C61)</f>
        <v>77677.760000000053</v>
      </c>
      <c r="D62" s="54">
        <f t="shared" si="11"/>
        <v>2887299.1799999997</v>
      </c>
      <c r="E62" s="54">
        <f t="shared" si="11"/>
        <v>25813.54999999993</v>
      </c>
      <c r="F62" s="54">
        <f t="shared" si="11"/>
        <v>105504.95999999996</v>
      </c>
      <c r="G62" s="54">
        <f t="shared" si="11"/>
        <v>99144.649999999921</v>
      </c>
      <c r="H62" s="54">
        <f t="shared" si="11"/>
        <v>6322317.7800000021</v>
      </c>
      <c r="I62" s="54"/>
    </row>
    <row r="63" spans="1:10" ht="29" x14ac:dyDescent="0.35">
      <c r="A63" t="s">
        <v>206</v>
      </c>
      <c r="B63" s="54">
        <v>5347990.71</v>
      </c>
      <c r="C63" s="54">
        <v>837497.13</v>
      </c>
      <c r="D63" s="54">
        <v>9055181.0099999998</v>
      </c>
      <c r="E63" s="54">
        <v>1879935.34</v>
      </c>
      <c r="F63" s="54">
        <v>523994.54</v>
      </c>
      <c r="G63" s="54">
        <v>2058441.27</v>
      </c>
      <c r="H63" s="54">
        <f>SUM(B63:G63)</f>
        <v>19703040</v>
      </c>
      <c r="I63" s="54">
        <f>H65-H81</f>
        <v>1517844.8999999985</v>
      </c>
      <c r="J63" s="73" t="s">
        <v>220</v>
      </c>
    </row>
    <row r="64" spans="1:10" x14ac:dyDescent="0.35">
      <c r="A64" t="s">
        <v>229</v>
      </c>
      <c r="B64" s="54">
        <v>-1325829.94</v>
      </c>
      <c r="C64" s="54">
        <v>-77958.05</v>
      </c>
      <c r="D64" s="54"/>
      <c r="E64" s="54">
        <v>-1012908.53</v>
      </c>
      <c r="F64" s="54">
        <f>-207690.58-27765.27</f>
        <v>-235455.84999999998</v>
      </c>
      <c r="G64" s="54">
        <v>513.51</v>
      </c>
      <c r="H64" s="54">
        <f>SUM(B64:G64)</f>
        <v>-2651638.8600000003</v>
      </c>
      <c r="I64" s="54"/>
    </row>
    <row r="65" spans="1:10" x14ac:dyDescent="0.35">
      <c r="B65" s="54">
        <f>SUM(B63:B64)</f>
        <v>4022160.77</v>
      </c>
      <c r="C65" s="54">
        <f t="shared" ref="C65:H65" si="12">SUM(C63:C64)</f>
        <v>759539.08</v>
      </c>
      <c r="D65" s="54">
        <f t="shared" si="12"/>
        <v>9055181.0099999998</v>
      </c>
      <c r="E65" s="54">
        <f t="shared" si="12"/>
        <v>867026.81</v>
      </c>
      <c r="F65" s="54">
        <f t="shared" si="12"/>
        <v>288538.69</v>
      </c>
      <c r="G65" s="54">
        <f t="shared" si="12"/>
        <v>2058954.78</v>
      </c>
      <c r="H65" s="54">
        <f t="shared" si="12"/>
        <v>17051401.140000001</v>
      </c>
      <c r="I65" s="54"/>
    </row>
    <row r="66" spans="1:10" ht="58" x14ac:dyDescent="0.35">
      <c r="A66" s="73" t="s">
        <v>215</v>
      </c>
      <c r="B66" s="54">
        <f>B62-B65</f>
        <v>-895283.09000000032</v>
      </c>
      <c r="C66" s="54">
        <f t="shared" ref="C66:H66" si="13">C62-C65</f>
        <v>-681861.32</v>
      </c>
      <c r="D66" s="54">
        <f t="shared" si="13"/>
        <v>-6167881.8300000001</v>
      </c>
      <c r="E66" s="54">
        <f t="shared" si="13"/>
        <v>-841213.26000000013</v>
      </c>
      <c r="F66" s="54">
        <f t="shared" si="13"/>
        <v>-183033.73000000004</v>
      </c>
      <c r="G66" s="54">
        <f t="shared" si="13"/>
        <v>-1959810.1300000001</v>
      </c>
      <c r="H66" s="54">
        <f t="shared" si="13"/>
        <v>-10729083.359999999</v>
      </c>
      <c r="I66" s="54">
        <f>SUM(I59-I63)</f>
        <v>2512657.0000000037</v>
      </c>
      <c r="J66" s="73" t="s">
        <v>221</v>
      </c>
    </row>
    <row r="67" spans="1:10" x14ac:dyDescent="0.35">
      <c r="B67" s="54"/>
      <c r="C67" s="54"/>
      <c r="D67" s="54"/>
      <c r="E67" s="54"/>
      <c r="F67" s="54"/>
      <c r="G67" s="54"/>
      <c r="H67" s="54"/>
      <c r="I67" s="54"/>
    </row>
    <row r="68" spans="1:10" x14ac:dyDescent="0.35">
      <c r="B68" s="54"/>
      <c r="C68" s="54"/>
      <c r="D68" s="54"/>
      <c r="E68" s="54"/>
      <c r="F68" s="54"/>
      <c r="G68" s="54" t="s">
        <v>216</v>
      </c>
      <c r="H68" s="54">
        <f>H60-H66</f>
        <v>-11152385.170000002</v>
      </c>
      <c r="I68" s="54">
        <f>H68-H85</f>
        <v>-2489401.7400000021</v>
      </c>
    </row>
    <row r="69" spans="1:10" x14ac:dyDescent="0.35">
      <c r="B69" s="54"/>
      <c r="C69" s="54"/>
      <c r="D69" s="54"/>
      <c r="E69" s="54"/>
      <c r="F69" s="54"/>
      <c r="G69" s="54"/>
      <c r="H69" s="54"/>
      <c r="I69" s="54"/>
    </row>
    <row r="70" spans="1:10" x14ac:dyDescent="0.35">
      <c r="B70" s="54"/>
      <c r="C70" s="54"/>
      <c r="D70" s="54"/>
      <c r="E70" s="54"/>
      <c r="F70" s="54"/>
      <c r="G70" s="54"/>
      <c r="I70" s="54"/>
    </row>
    <row r="71" spans="1:10" x14ac:dyDescent="0.35">
      <c r="B71" s="54"/>
      <c r="C71" s="54"/>
      <c r="D71" s="54"/>
      <c r="E71" s="54"/>
      <c r="F71" s="54"/>
      <c r="G71" s="54"/>
      <c r="H71" s="54"/>
      <c r="I71" s="54"/>
    </row>
    <row r="72" spans="1:10" x14ac:dyDescent="0.35">
      <c r="A72" t="s">
        <v>227</v>
      </c>
      <c r="B72" s="53"/>
      <c r="C72" s="53"/>
      <c r="D72" s="53"/>
      <c r="E72" s="53"/>
      <c r="F72" s="53"/>
      <c r="G72" s="53"/>
      <c r="H72" s="53"/>
      <c r="I72" s="54"/>
    </row>
    <row r="73" spans="1:10" x14ac:dyDescent="0.35">
      <c r="B73" s="74" t="s">
        <v>182</v>
      </c>
      <c r="C73" s="75" t="s">
        <v>183</v>
      </c>
      <c r="D73" s="75" t="s">
        <v>184</v>
      </c>
      <c r="E73" s="75" t="s">
        <v>185</v>
      </c>
      <c r="F73" s="75" t="s">
        <v>186</v>
      </c>
      <c r="G73" s="75" t="s">
        <v>187</v>
      </c>
      <c r="H73" s="75" t="s">
        <v>202</v>
      </c>
      <c r="I73" s="54"/>
    </row>
    <row r="74" spans="1:10" x14ac:dyDescent="0.35">
      <c r="A74" t="s">
        <v>213</v>
      </c>
      <c r="B74" s="54">
        <v>5333942.12</v>
      </c>
      <c r="C74" s="54">
        <v>899920.05</v>
      </c>
      <c r="D74" s="54">
        <v>15982143.779999999</v>
      </c>
      <c r="E74" s="54">
        <v>1929613.3</v>
      </c>
      <c r="F74" s="54">
        <v>549741.94999999995</v>
      </c>
      <c r="G74" s="54">
        <v>2014744.51</v>
      </c>
      <c r="H74" s="54">
        <f>SUM(B74:G74)</f>
        <v>26710105.710000001</v>
      </c>
      <c r="I74" s="54">
        <v>4030501</v>
      </c>
      <c r="J74" s="54" t="s">
        <v>222</v>
      </c>
    </row>
    <row r="75" spans="1:10" x14ac:dyDescent="0.35">
      <c r="A75" t="s">
        <v>214</v>
      </c>
      <c r="B75" s="54">
        <v>-1438529.88</v>
      </c>
      <c r="C75" s="54">
        <v>-790486</v>
      </c>
      <c r="D75" s="54">
        <v>-13101910.220000001</v>
      </c>
      <c r="E75" s="54">
        <v>-878620.86</v>
      </c>
      <c r="F75" s="54">
        <v>-215700</v>
      </c>
      <c r="G75" s="54">
        <v>-1964033.36</v>
      </c>
      <c r="H75" s="54">
        <f t="shared" ref="H75" si="14">SUM(B75:G75)</f>
        <v>-18389280.32</v>
      </c>
      <c r="I75" s="54"/>
    </row>
    <row r="76" spans="1:10" x14ac:dyDescent="0.35">
      <c r="A76" t="s">
        <v>228</v>
      </c>
      <c r="B76" s="54">
        <v>-1178096.42</v>
      </c>
      <c r="C76" s="54">
        <v>-86610.13</v>
      </c>
      <c r="D76" s="54"/>
      <c r="E76" s="54">
        <v>-1030297.71</v>
      </c>
      <c r="F76" s="54">
        <v>-216382.1</v>
      </c>
      <c r="G76" s="54">
        <v>-2179.6799999999998</v>
      </c>
      <c r="H76" s="54">
        <f>SUM(B76:G76)</f>
        <v>-2513566.04</v>
      </c>
      <c r="I76" s="54"/>
    </row>
    <row r="77" spans="1:10" x14ac:dyDescent="0.35">
      <c r="B77" s="54">
        <f>SUM(B74:B76)</f>
        <v>2717315.8200000003</v>
      </c>
      <c r="C77" s="54">
        <f t="shared" ref="C77:H77" si="15">SUM(C74:C76)</f>
        <v>22823.920000000042</v>
      </c>
      <c r="D77" s="54">
        <f t="shared" si="15"/>
        <v>2880233.5599999987</v>
      </c>
      <c r="E77" s="54">
        <f t="shared" si="15"/>
        <v>20694.729999999981</v>
      </c>
      <c r="F77" s="54">
        <f t="shared" si="15"/>
        <v>117659.84999999995</v>
      </c>
      <c r="G77" s="54">
        <f t="shared" si="15"/>
        <v>48531.469999999907</v>
      </c>
      <c r="H77" s="54">
        <f t="shared" si="15"/>
        <v>5807259.3500000006</v>
      </c>
      <c r="I77" s="54"/>
    </row>
    <row r="78" spans="1:10" x14ac:dyDescent="0.35">
      <c r="B78" s="54"/>
      <c r="C78" s="54"/>
      <c r="D78" s="54"/>
      <c r="E78" s="54"/>
      <c r="F78" s="54"/>
      <c r="G78" s="54"/>
      <c r="H78" s="54"/>
      <c r="I78" s="54"/>
    </row>
    <row r="79" spans="1:10" ht="43.5" x14ac:dyDescent="0.35">
      <c r="A79" t="s">
        <v>206</v>
      </c>
      <c r="B79" s="54">
        <v>4857897.6900000004</v>
      </c>
      <c r="C79" s="54">
        <v>707370.67</v>
      </c>
      <c r="D79" s="54">
        <v>8404331.9700000007</v>
      </c>
      <c r="E79" s="54">
        <v>1746125.18</v>
      </c>
      <c r="F79" s="54">
        <v>520262.47</v>
      </c>
      <c r="G79" s="54">
        <v>1883714.74</v>
      </c>
      <c r="H79" s="54">
        <f>SUM(B79:G79)</f>
        <v>18119702.720000003</v>
      </c>
      <c r="I79" s="54">
        <f>26118702-15533556.24</f>
        <v>10585145.76</v>
      </c>
      <c r="J79" s="73" t="s">
        <v>223</v>
      </c>
    </row>
    <row r="80" spans="1:10" x14ac:dyDescent="0.35">
      <c r="A80" t="s">
        <v>230</v>
      </c>
      <c r="B80" s="54">
        <v>-1264776.58</v>
      </c>
      <c r="C80" s="54">
        <v>-86610.13</v>
      </c>
      <c r="D80" s="54"/>
      <c r="E80" s="54">
        <v>-1030799.98</v>
      </c>
      <c r="F80" s="54">
        <v>-201780.11</v>
      </c>
      <c r="G80" s="54">
        <v>-2179.6799999999998</v>
      </c>
      <c r="H80" s="54">
        <f>SUM(B80:G80)</f>
        <v>-2586146.48</v>
      </c>
      <c r="I80" s="54"/>
      <c r="J80" s="73"/>
    </row>
    <row r="81" spans="1:10" x14ac:dyDescent="0.35">
      <c r="B81" s="54">
        <f>SUM(B79:B80)</f>
        <v>3593121.1100000003</v>
      </c>
      <c r="C81" s="54">
        <f t="shared" ref="C81:H81" si="16">SUM(C79:C80)</f>
        <v>620760.54</v>
      </c>
      <c r="D81" s="54">
        <f t="shared" si="16"/>
        <v>8404331.9700000007</v>
      </c>
      <c r="E81" s="54">
        <f t="shared" si="16"/>
        <v>715325.2</v>
      </c>
      <c r="F81" s="54">
        <f t="shared" si="16"/>
        <v>318482.36</v>
      </c>
      <c r="G81" s="54">
        <f t="shared" si="16"/>
        <v>1881535.06</v>
      </c>
      <c r="H81" s="54">
        <f t="shared" si="16"/>
        <v>15533556.240000002</v>
      </c>
      <c r="I81" s="54"/>
      <c r="J81" s="73"/>
    </row>
    <row r="82" spans="1:10" ht="29" x14ac:dyDescent="0.35">
      <c r="B82" s="54"/>
      <c r="C82" s="54"/>
      <c r="D82" s="54"/>
      <c r="E82" s="54"/>
      <c r="F82" s="54"/>
      <c r="G82" s="54"/>
      <c r="H82" s="54"/>
      <c r="I82" s="54">
        <f>I74-I79</f>
        <v>-6554644.7599999998</v>
      </c>
      <c r="J82" s="73" t="s">
        <v>224</v>
      </c>
    </row>
    <row r="83" spans="1:10" ht="43.5" x14ac:dyDescent="0.35">
      <c r="A83" s="73" t="s">
        <v>215</v>
      </c>
      <c r="B83" s="54">
        <f>B77-B81</f>
        <v>-875805.29</v>
      </c>
      <c r="C83" s="54">
        <f t="shared" ref="C83:H83" si="17">C77-C81</f>
        <v>-597936.62</v>
      </c>
      <c r="D83" s="54">
        <f t="shared" si="17"/>
        <v>-5524098.410000002</v>
      </c>
      <c r="E83" s="54">
        <f t="shared" si="17"/>
        <v>-694630.47</v>
      </c>
      <c r="F83" s="54">
        <f t="shared" si="17"/>
        <v>-200822.51000000004</v>
      </c>
      <c r="G83" s="54">
        <f t="shared" si="17"/>
        <v>-1833003.59</v>
      </c>
      <c r="H83" s="54">
        <f t="shared" si="17"/>
        <v>-9726296.8900000006</v>
      </c>
      <c r="I83" s="54">
        <f>H85-I82</f>
        <v>-2108338.67</v>
      </c>
      <c r="J83" s="73" t="s">
        <v>225</v>
      </c>
    </row>
    <row r="84" spans="1:10" x14ac:dyDescent="0.35">
      <c r="B84" s="54"/>
      <c r="C84" s="54"/>
      <c r="D84" s="54"/>
      <c r="E84" s="54"/>
      <c r="F84" s="54"/>
      <c r="G84" s="54"/>
      <c r="H84" s="54"/>
      <c r="I84" s="54"/>
    </row>
    <row r="85" spans="1:10" x14ac:dyDescent="0.35">
      <c r="B85" s="54"/>
      <c r="C85" s="54"/>
      <c r="D85" s="54"/>
      <c r="E85" s="54"/>
      <c r="F85" s="54"/>
      <c r="G85" t="s">
        <v>216</v>
      </c>
      <c r="H85" s="54">
        <f>H75-H83</f>
        <v>-8662983.4299999997</v>
      </c>
    </row>
    <row r="86" spans="1:10" x14ac:dyDescent="0.35">
      <c r="B86" s="54"/>
      <c r="C86" s="54"/>
      <c r="D86" s="54"/>
      <c r="E86" s="54"/>
      <c r="F86" s="54"/>
      <c r="G86" s="54"/>
      <c r="H86" s="54"/>
    </row>
  </sheetData>
  <mergeCells count="2">
    <mergeCell ref="B2:J2"/>
    <mergeCell ref="B15:G15"/>
  </mergeCells>
  <pageMargins left="0.23" right="0.3" top="0.74803149606299213" bottom="0.74803149606299213" header="0.31496062992125984" footer="0.31496062992125984"/>
  <pageSetup paperSize="9" scale="90" orientation="landscape" r:id="rId1"/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265" zoomScaleNormal="265" workbookViewId="0">
      <selection sqref="A1:I1"/>
    </sheetView>
  </sheetViews>
  <sheetFormatPr defaultColWidth="9.1796875" defaultRowHeight="8" x14ac:dyDescent="0.2"/>
  <cols>
    <col min="1" max="1" width="8.453125" style="57" bestFit="1" customWidth="1"/>
    <col min="2" max="2" width="43.453125" style="57" customWidth="1"/>
    <col min="3" max="9" width="10.453125" style="62" customWidth="1"/>
    <col min="10" max="10" width="12.7265625" style="56" customWidth="1"/>
    <col min="11" max="11" width="12.81640625" style="57" customWidth="1"/>
    <col min="12" max="16384" width="9.1796875" style="57"/>
  </cols>
  <sheetData>
    <row r="1" spans="1:10" x14ac:dyDescent="0.2">
      <c r="A1" s="84" t="s">
        <v>203</v>
      </c>
      <c r="B1" s="85"/>
      <c r="C1" s="85"/>
      <c r="D1" s="85"/>
      <c r="E1" s="85"/>
      <c r="F1" s="85"/>
      <c r="G1" s="85"/>
      <c r="H1" s="85"/>
      <c r="I1" s="85"/>
    </row>
    <row r="2" spans="1:10" s="59" customFormat="1" ht="30" customHeight="1" x14ac:dyDescent="0.35">
      <c r="A2" s="90" t="s">
        <v>208</v>
      </c>
      <c r="B2" s="91"/>
      <c r="C2" s="63" t="s">
        <v>197</v>
      </c>
      <c r="D2" s="63" t="s">
        <v>195</v>
      </c>
      <c r="E2" s="63" t="s">
        <v>184</v>
      </c>
      <c r="F2" s="63" t="s">
        <v>198</v>
      </c>
      <c r="G2" s="63" t="s">
        <v>200</v>
      </c>
      <c r="H2" s="63" t="s">
        <v>196</v>
      </c>
      <c r="I2" s="63" t="s">
        <v>199</v>
      </c>
      <c r="J2" s="58"/>
    </row>
    <row r="3" spans="1:10" ht="9" customHeight="1" x14ac:dyDescent="0.2">
      <c r="A3" s="86" t="s">
        <v>204</v>
      </c>
      <c r="B3" s="87"/>
      <c r="C3" s="64"/>
      <c r="D3" s="64"/>
      <c r="E3" s="64"/>
      <c r="F3" s="64"/>
      <c r="G3" s="64"/>
      <c r="H3" s="64"/>
      <c r="I3" s="64"/>
    </row>
    <row r="4" spans="1:10" ht="9" customHeight="1" x14ac:dyDescent="0.2">
      <c r="A4" s="60" t="s">
        <v>7</v>
      </c>
      <c r="B4" s="61" t="s">
        <v>8</v>
      </c>
      <c r="C4" s="65">
        <v>0</v>
      </c>
      <c r="D4" s="65">
        <v>0</v>
      </c>
      <c r="E4" s="65">
        <v>2645602.5499999998</v>
      </c>
      <c r="F4" s="65">
        <v>0</v>
      </c>
      <c r="G4" s="65">
        <v>0</v>
      </c>
      <c r="H4" s="65">
        <v>0</v>
      </c>
      <c r="I4" s="65">
        <f>SUM(C4:H4)</f>
        <v>2645602.5499999998</v>
      </c>
    </row>
    <row r="5" spans="1:10" ht="9" customHeight="1" x14ac:dyDescent="0.2">
      <c r="A5" s="60" t="s">
        <v>11</v>
      </c>
      <c r="B5" s="61" t="s">
        <v>12</v>
      </c>
      <c r="C5" s="65">
        <v>169.7</v>
      </c>
      <c r="D5" s="65">
        <v>0</v>
      </c>
      <c r="E5" s="65">
        <v>0</v>
      </c>
      <c r="F5" s="65">
        <v>6.01</v>
      </c>
      <c r="G5" s="65">
        <v>0</v>
      </c>
      <c r="H5" s="65">
        <v>0</v>
      </c>
      <c r="I5" s="65">
        <f>SUM(C5:H5)</f>
        <v>175.70999999999998</v>
      </c>
    </row>
    <row r="6" spans="1:10" ht="9" customHeight="1" x14ac:dyDescent="0.2">
      <c r="A6" s="60" t="s">
        <v>13</v>
      </c>
      <c r="B6" s="61" t="s">
        <v>14</v>
      </c>
      <c r="C6" s="65">
        <v>3090859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f t="shared" ref="I6:I8" si="0">SUM(C6:H6)</f>
        <v>3090859</v>
      </c>
    </row>
    <row r="7" spans="1:10" ht="9" customHeight="1" x14ac:dyDescent="0.2">
      <c r="A7" s="60" t="s">
        <v>15</v>
      </c>
      <c r="B7" s="61" t="s">
        <v>16</v>
      </c>
      <c r="C7" s="65">
        <v>0</v>
      </c>
      <c r="D7" s="65">
        <v>0</v>
      </c>
      <c r="E7" s="65">
        <v>0</v>
      </c>
      <c r="F7" s="65">
        <v>0</v>
      </c>
      <c r="G7" s="65">
        <v>70000</v>
      </c>
      <c r="H7" s="65">
        <v>0</v>
      </c>
      <c r="I7" s="65">
        <f t="shared" si="0"/>
        <v>70000</v>
      </c>
    </row>
    <row r="8" spans="1:10" ht="9" customHeight="1" x14ac:dyDescent="0.2">
      <c r="A8" s="60" t="s">
        <v>17</v>
      </c>
      <c r="B8" s="61" t="s">
        <v>18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f t="shared" si="0"/>
        <v>0</v>
      </c>
    </row>
    <row r="9" spans="1:10" ht="9" customHeight="1" x14ac:dyDescent="0.2">
      <c r="A9" s="60" t="s">
        <v>21</v>
      </c>
      <c r="B9" s="61" t="s">
        <v>22</v>
      </c>
      <c r="C9" s="65">
        <v>982465.52</v>
      </c>
      <c r="D9" s="65">
        <v>681861.32</v>
      </c>
      <c r="E9" s="65">
        <v>6167881.8300000001</v>
      </c>
      <c r="F9" s="65">
        <v>841213.26</v>
      </c>
      <c r="G9" s="65">
        <v>211695.88</v>
      </c>
      <c r="H9" s="65">
        <v>1958783.11</v>
      </c>
      <c r="I9" s="65">
        <f>SUM(C9:H9)</f>
        <v>10843900.92</v>
      </c>
    </row>
    <row r="10" spans="1:10" ht="9" customHeight="1" x14ac:dyDescent="0.2">
      <c r="A10" s="60" t="s">
        <v>23</v>
      </c>
      <c r="B10" s="61" t="s">
        <v>24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6">
        <v>0</v>
      </c>
      <c r="I10" s="65">
        <f t="shared" ref="I10:I11" si="1">SUM(C10:H10)</f>
        <v>0</v>
      </c>
    </row>
    <row r="11" spans="1:10" ht="9" customHeight="1" x14ac:dyDescent="0.2">
      <c r="A11" s="60" t="s">
        <v>25</v>
      </c>
      <c r="B11" s="61" t="s">
        <v>26</v>
      </c>
      <c r="C11" s="65">
        <v>1238647.51</v>
      </c>
      <c r="D11" s="65">
        <v>77958.05</v>
      </c>
      <c r="E11" s="65">
        <v>0</v>
      </c>
      <c r="F11" s="65">
        <v>1012908.53</v>
      </c>
      <c r="G11" s="65">
        <v>206793.7</v>
      </c>
      <c r="H11" s="65">
        <v>513.51</v>
      </c>
      <c r="I11" s="65">
        <f t="shared" si="1"/>
        <v>2536821.2999999998</v>
      </c>
    </row>
    <row r="12" spans="1:10" ht="9" customHeight="1" x14ac:dyDescent="0.2">
      <c r="A12" s="60" t="s">
        <v>29</v>
      </c>
      <c r="B12" s="61" t="s">
        <v>30</v>
      </c>
      <c r="C12" s="65"/>
      <c r="D12" s="65">
        <v>0</v>
      </c>
      <c r="E12" s="65">
        <v>0</v>
      </c>
      <c r="F12" s="65">
        <v>8335</v>
      </c>
      <c r="G12" s="65">
        <v>0</v>
      </c>
      <c r="H12" s="65">
        <v>0</v>
      </c>
      <c r="I12" s="65">
        <f>SUM(C12:H12)</f>
        <v>8335</v>
      </c>
    </row>
    <row r="13" spans="1:10" ht="9" customHeight="1" x14ac:dyDescent="0.2">
      <c r="A13" s="60" t="s">
        <v>31</v>
      </c>
      <c r="B13" s="61" t="s">
        <v>32</v>
      </c>
      <c r="C13" s="65">
        <v>0</v>
      </c>
      <c r="D13" s="65">
        <v>0</v>
      </c>
      <c r="E13" s="65">
        <v>51.46</v>
      </c>
      <c r="F13" s="65">
        <v>0</v>
      </c>
      <c r="G13" s="65">
        <v>0</v>
      </c>
      <c r="H13" s="65">
        <v>0</v>
      </c>
      <c r="I13" s="65">
        <f t="shared" ref="I13:I16" si="2">SUM(C13:H13)</f>
        <v>51.46</v>
      </c>
    </row>
    <row r="14" spans="1:10" ht="9" customHeight="1" x14ac:dyDescent="0.2">
      <c r="A14" s="60" t="s">
        <v>33</v>
      </c>
      <c r="B14" s="61" t="s">
        <v>34</v>
      </c>
      <c r="C14" s="65">
        <v>3620.43</v>
      </c>
      <c r="D14" s="65">
        <v>2028</v>
      </c>
      <c r="E14" s="65">
        <v>238578.5</v>
      </c>
      <c r="F14" s="65">
        <v>0</v>
      </c>
      <c r="G14" s="65">
        <v>0</v>
      </c>
      <c r="H14" s="65">
        <v>59345.47</v>
      </c>
      <c r="I14" s="65">
        <f t="shared" si="2"/>
        <v>303572.40000000002</v>
      </c>
    </row>
    <row r="15" spans="1:10" ht="9" customHeight="1" x14ac:dyDescent="0.2">
      <c r="A15" s="60" t="s">
        <v>35</v>
      </c>
      <c r="B15" s="61" t="s">
        <v>36</v>
      </c>
      <c r="C15" s="65">
        <v>32036.15</v>
      </c>
      <c r="D15" s="65">
        <f>75649.76</f>
        <v>75649.759999999995</v>
      </c>
      <c r="E15" s="65">
        <v>895.5</v>
      </c>
      <c r="F15" s="65">
        <v>17472.54</v>
      </c>
      <c r="G15" s="65">
        <v>35504.959999999999</v>
      </c>
      <c r="H15" s="65">
        <v>39787</v>
      </c>
      <c r="I15" s="65">
        <f>SUM(C15:H15)-1</f>
        <v>201344.91</v>
      </c>
    </row>
    <row r="16" spans="1:10" ht="9" customHeight="1" x14ac:dyDescent="0.2">
      <c r="A16" s="60" t="s">
        <v>138</v>
      </c>
      <c r="B16" s="61" t="s">
        <v>139</v>
      </c>
      <c r="C16" s="65">
        <v>191.8</v>
      </c>
      <c r="D16" s="65">
        <v>0</v>
      </c>
      <c r="E16" s="65">
        <v>2171.17</v>
      </c>
      <c r="F16" s="65">
        <v>0</v>
      </c>
      <c r="G16" s="65">
        <v>0</v>
      </c>
      <c r="H16" s="65">
        <v>13.63</v>
      </c>
      <c r="I16" s="65">
        <f t="shared" si="2"/>
        <v>2376.6000000000004</v>
      </c>
    </row>
    <row r="17" spans="1:9" ht="9" customHeight="1" x14ac:dyDescent="0.2">
      <c r="A17" s="88" t="s">
        <v>205</v>
      </c>
      <c r="B17" s="89"/>
      <c r="C17" s="64">
        <f>SUM(C4:C16)</f>
        <v>5347990.1100000003</v>
      </c>
      <c r="D17" s="64">
        <f t="shared" ref="D17:H17" si="3">SUM(D4:D16)</f>
        <v>837497.13</v>
      </c>
      <c r="E17" s="64">
        <f t="shared" si="3"/>
        <v>9055181.0099999998</v>
      </c>
      <c r="F17" s="64">
        <f t="shared" si="3"/>
        <v>1879935.34</v>
      </c>
      <c r="G17" s="64">
        <f t="shared" si="3"/>
        <v>523994.54000000004</v>
      </c>
      <c r="H17" s="64">
        <f t="shared" si="3"/>
        <v>2058442.72</v>
      </c>
      <c r="I17" s="64">
        <f>SUM(I4:I16)</f>
        <v>19703039.850000001</v>
      </c>
    </row>
    <row r="18" spans="1:9" ht="9" customHeight="1" x14ac:dyDescent="0.2">
      <c r="A18" s="60" t="s">
        <v>42</v>
      </c>
      <c r="B18" s="61" t="s">
        <v>43</v>
      </c>
      <c r="C18" s="65">
        <v>-143.03</v>
      </c>
      <c r="D18" s="65">
        <v>0</v>
      </c>
      <c r="E18" s="65">
        <v>0</v>
      </c>
      <c r="F18" s="65">
        <v>0</v>
      </c>
      <c r="G18" s="65">
        <v>0</v>
      </c>
      <c r="H18" s="65">
        <v>-2532.3000000000002</v>
      </c>
      <c r="I18" s="65">
        <f>SUM(C18:H18)</f>
        <v>-2675.3300000000004</v>
      </c>
    </row>
    <row r="19" spans="1:9" ht="9" customHeight="1" x14ac:dyDescent="0.2">
      <c r="A19" s="60" t="s">
        <v>44</v>
      </c>
      <c r="B19" s="61" t="s">
        <v>45</v>
      </c>
      <c r="C19" s="65">
        <v>-47404.06</v>
      </c>
      <c r="D19" s="65">
        <v>-3602</v>
      </c>
      <c r="E19" s="65">
        <v>0</v>
      </c>
      <c r="F19" s="65">
        <v>-51008.09</v>
      </c>
      <c r="G19" s="65">
        <v>-4371.6000000000004</v>
      </c>
      <c r="H19" s="65">
        <v>-2537.3200000000002</v>
      </c>
      <c r="I19" s="65">
        <f t="shared" ref="I19:I52" si="4">SUM(C19:H19)</f>
        <v>-108923.07</v>
      </c>
    </row>
    <row r="20" spans="1:9" ht="9" customHeight="1" x14ac:dyDescent="0.2">
      <c r="A20" s="60" t="s">
        <v>48</v>
      </c>
      <c r="B20" s="61" t="s">
        <v>49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-58846.03</v>
      </c>
      <c r="I20" s="65">
        <f t="shared" si="4"/>
        <v>-58846.03</v>
      </c>
    </row>
    <row r="21" spans="1:9" ht="9" customHeight="1" x14ac:dyDescent="0.2">
      <c r="A21" s="60" t="s">
        <v>50</v>
      </c>
      <c r="B21" s="61" t="s">
        <v>51</v>
      </c>
      <c r="C21" s="65">
        <v>-28.47</v>
      </c>
      <c r="D21" s="65">
        <v>-28.47</v>
      </c>
      <c r="E21" s="65">
        <v>-833.67</v>
      </c>
      <c r="F21" s="65">
        <v>-1358.71</v>
      </c>
      <c r="G21" s="65">
        <v>0</v>
      </c>
      <c r="H21" s="65">
        <v>-2294.6999999999998</v>
      </c>
      <c r="I21" s="65">
        <f t="shared" si="4"/>
        <v>-4544.0199999999995</v>
      </c>
    </row>
    <row r="22" spans="1:9" ht="9" customHeight="1" x14ac:dyDescent="0.2">
      <c r="A22" s="60" t="s">
        <v>52</v>
      </c>
      <c r="B22" s="61" t="s">
        <v>53</v>
      </c>
      <c r="C22" s="65">
        <v>-250.85</v>
      </c>
      <c r="D22" s="65">
        <v>0</v>
      </c>
      <c r="E22" s="65">
        <v>-1526.2</v>
      </c>
      <c r="F22" s="65">
        <v>0</v>
      </c>
      <c r="G22" s="65">
        <v>0</v>
      </c>
      <c r="H22" s="65">
        <v>0</v>
      </c>
      <c r="I22" s="65">
        <f t="shared" si="4"/>
        <v>-1777.05</v>
      </c>
    </row>
    <row r="23" spans="1:9" ht="9" customHeight="1" x14ac:dyDescent="0.2">
      <c r="A23" s="60" t="s">
        <v>54</v>
      </c>
      <c r="B23" s="61" t="s">
        <v>55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-12489</v>
      </c>
      <c r="I23" s="65">
        <f t="shared" si="4"/>
        <v>-12489</v>
      </c>
    </row>
    <row r="24" spans="1:9" ht="9" customHeight="1" x14ac:dyDescent="0.2">
      <c r="A24" s="60" t="s">
        <v>56</v>
      </c>
      <c r="B24" s="61" t="s">
        <v>57</v>
      </c>
      <c r="C24" s="65">
        <v>-1153423.18</v>
      </c>
      <c r="D24" s="65">
        <v>-31016.799999999999</v>
      </c>
      <c r="E24" s="65">
        <v>0</v>
      </c>
      <c r="F24" s="65">
        <v>-134016.35999999999</v>
      </c>
      <c r="G24" s="65">
        <v>-91275.68</v>
      </c>
      <c r="H24" s="65">
        <v>0</v>
      </c>
      <c r="I24" s="65">
        <f t="shared" si="4"/>
        <v>-1409732.0199999998</v>
      </c>
    </row>
    <row r="25" spans="1:9" ht="9" customHeight="1" x14ac:dyDescent="0.2">
      <c r="A25" s="60" t="s">
        <v>58</v>
      </c>
      <c r="B25" s="61" t="s">
        <v>59</v>
      </c>
      <c r="C25" s="65">
        <v>-906753.66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f t="shared" si="4"/>
        <v>-906753.66</v>
      </c>
    </row>
    <row r="26" spans="1:9" ht="9" customHeight="1" x14ac:dyDescent="0.2">
      <c r="A26" s="60" t="s">
        <v>60</v>
      </c>
      <c r="B26" s="61" t="s">
        <v>61</v>
      </c>
      <c r="C26" s="65">
        <v>-323063.65999999997</v>
      </c>
      <c r="D26" s="65">
        <v>-11227.41</v>
      </c>
      <c r="E26" s="65">
        <v>0</v>
      </c>
      <c r="F26" s="65">
        <v>-78496.84</v>
      </c>
      <c r="G26" s="65">
        <v>-24445.93</v>
      </c>
      <c r="H26" s="65">
        <v>0</v>
      </c>
      <c r="I26" s="65">
        <f t="shared" si="4"/>
        <v>-437233.83999999991</v>
      </c>
    </row>
    <row r="27" spans="1:9" ht="9" customHeight="1" x14ac:dyDescent="0.2">
      <c r="A27" s="60" t="s">
        <v>62</v>
      </c>
      <c r="B27" s="61" t="s">
        <v>63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-19539.599999999999</v>
      </c>
      <c r="I27" s="65">
        <f t="shared" si="4"/>
        <v>-19539.599999999999</v>
      </c>
    </row>
    <row r="28" spans="1:9" ht="9" customHeight="1" x14ac:dyDescent="0.2">
      <c r="A28" s="60" t="s">
        <v>66</v>
      </c>
      <c r="B28" s="61" t="s">
        <v>67</v>
      </c>
      <c r="C28" s="65">
        <v>-51365.07</v>
      </c>
      <c r="D28" s="65">
        <v>-841.5</v>
      </c>
      <c r="E28" s="65">
        <v>-5888.25</v>
      </c>
      <c r="F28" s="65">
        <v>-35867</v>
      </c>
      <c r="G28" s="65">
        <v>0</v>
      </c>
      <c r="H28" s="65">
        <v>-6086.72</v>
      </c>
      <c r="I28" s="65">
        <f t="shared" si="4"/>
        <v>-100048.54000000001</v>
      </c>
    </row>
    <row r="29" spans="1:9" ht="9" customHeight="1" x14ac:dyDescent="0.2">
      <c r="A29" s="60" t="s">
        <v>68</v>
      </c>
      <c r="B29" s="61" t="s">
        <v>69</v>
      </c>
      <c r="C29" s="65">
        <v>-929284.46</v>
      </c>
      <c r="D29" s="65">
        <v>-35785.08</v>
      </c>
      <c r="E29" s="65">
        <v>0</v>
      </c>
      <c r="F29" s="65">
        <v>-84976.42</v>
      </c>
      <c r="G29" s="65">
        <v>-107473.76</v>
      </c>
      <c r="H29" s="65">
        <v>0</v>
      </c>
      <c r="I29" s="65">
        <f t="shared" si="4"/>
        <v>-1157519.72</v>
      </c>
    </row>
    <row r="30" spans="1:9" ht="9" customHeight="1" x14ac:dyDescent="0.2">
      <c r="A30" s="60" t="s">
        <v>70</v>
      </c>
      <c r="B30" s="61" t="s">
        <v>71</v>
      </c>
      <c r="C30" s="65">
        <v>0</v>
      </c>
      <c r="D30" s="65">
        <v>-653415.34</v>
      </c>
      <c r="E30" s="65">
        <v>0</v>
      </c>
      <c r="F30" s="65">
        <v>0</v>
      </c>
      <c r="G30" s="65">
        <v>0</v>
      </c>
      <c r="H30" s="65">
        <v>0</v>
      </c>
      <c r="I30" s="65">
        <f t="shared" si="4"/>
        <v>-653415.34</v>
      </c>
    </row>
    <row r="31" spans="1:9" ht="9" customHeight="1" x14ac:dyDescent="0.2">
      <c r="A31" s="60" t="s">
        <v>72</v>
      </c>
      <c r="B31" s="61" t="s">
        <v>73</v>
      </c>
      <c r="C31" s="65">
        <v>-723.83</v>
      </c>
      <c r="D31" s="65">
        <v>0</v>
      </c>
      <c r="E31" s="65">
        <v>-310.92</v>
      </c>
      <c r="F31" s="65">
        <v>-327.29000000000002</v>
      </c>
      <c r="G31" s="65">
        <v>0</v>
      </c>
      <c r="H31" s="65">
        <v>-10220.700000000001</v>
      </c>
      <c r="I31" s="65">
        <f t="shared" si="4"/>
        <v>-11582.740000000002</v>
      </c>
    </row>
    <row r="32" spans="1:9" ht="9" customHeight="1" x14ac:dyDescent="0.2">
      <c r="A32" s="60" t="s">
        <v>74</v>
      </c>
      <c r="B32" s="61" t="s">
        <v>75</v>
      </c>
      <c r="C32" s="65">
        <v>0</v>
      </c>
      <c r="D32" s="65">
        <v>0</v>
      </c>
      <c r="E32" s="65">
        <v>-49.94</v>
      </c>
      <c r="F32" s="65">
        <v>0</v>
      </c>
      <c r="G32" s="65">
        <v>0</v>
      </c>
      <c r="H32" s="65">
        <v>-4204.37</v>
      </c>
      <c r="I32" s="65">
        <f t="shared" si="4"/>
        <v>-4254.3099999999995</v>
      </c>
    </row>
    <row r="33" spans="1:11" ht="9" customHeight="1" x14ac:dyDescent="0.2">
      <c r="A33" s="60" t="s">
        <v>76</v>
      </c>
      <c r="B33" s="61" t="s">
        <v>77</v>
      </c>
      <c r="C33" s="65">
        <v>-11594.14</v>
      </c>
      <c r="D33" s="65">
        <v>-16836</v>
      </c>
      <c r="E33" s="65">
        <v>-97528.31</v>
      </c>
      <c r="F33" s="65">
        <v>-805.2</v>
      </c>
      <c r="G33" s="65">
        <v>-4297.2700000000004</v>
      </c>
      <c r="H33" s="65">
        <v>-57558.5</v>
      </c>
      <c r="I33" s="65">
        <f t="shared" si="4"/>
        <v>-188619.41999999998</v>
      </c>
    </row>
    <row r="34" spans="1:11" ht="9" customHeight="1" x14ac:dyDescent="0.2">
      <c r="A34" s="60" t="s">
        <v>78</v>
      </c>
      <c r="B34" s="61" t="s">
        <v>79</v>
      </c>
      <c r="C34" s="65">
        <v>-142017.59</v>
      </c>
      <c r="D34" s="65">
        <v>0</v>
      </c>
      <c r="E34" s="65">
        <v>-878.4</v>
      </c>
      <c r="F34" s="65">
        <v>-232417.88</v>
      </c>
      <c r="G34" s="65">
        <v>0</v>
      </c>
      <c r="H34" s="65">
        <v>-720</v>
      </c>
      <c r="I34" s="65">
        <f t="shared" si="4"/>
        <v>-376033.87</v>
      </c>
    </row>
    <row r="35" spans="1:11" ht="9" customHeight="1" x14ac:dyDescent="0.2">
      <c r="A35" s="60" t="s">
        <v>82</v>
      </c>
      <c r="B35" s="61" t="s">
        <v>83</v>
      </c>
      <c r="C35" s="65">
        <v>-91163.04</v>
      </c>
      <c r="D35" s="65">
        <v>0</v>
      </c>
      <c r="E35" s="65">
        <v>0</v>
      </c>
      <c r="F35" s="65">
        <v>0</v>
      </c>
      <c r="G35" s="65">
        <v>0</v>
      </c>
      <c r="H35" s="65">
        <v>-3113.73</v>
      </c>
      <c r="I35" s="65">
        <f t="shared" si="4"/>
        <v>-94276.76999999999</v>
      </c>
    </row>
    <row r="36" spans="1:11" ht="9" customHeight="1" x14ac:dyDescent="0.2">
      <c r="A36" s="60" t="s">
        <v>90</v>
      </c>
      <c r="B36" s="61" t="s">
        <v>91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-1099464.77</v>
      </c>
      <c r="I36" s="65">
        <f t="shared" si="4"/>
        <v>-1099464.77</v>
      </c>
    </row>
    <row r="37" spans="1:11" ht="9" customHeight="1" x14ac:dyDescent="0.2">
      <c r="A37" s="60" t="s">
        <v>92</v>
      </c>
      <c r="B37" s="61" t="s">
        <v>93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-332971.28000000003</v>
      </c>
      <c r="I37" s="65">
        <f t="shared" si="4"/>
        <v>-332971.28000000003</v>
      </c>
    </row>
    <row r="38" spans="1:11" ht="9" customHeight="1" x14ac:dyDescent="0.2">
      <c r="A38" s="60" t="s">
        <v>94</v>
      </c>
      <c r="B38" s="61" t="s">
        <v>95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-2277.02</v>
      </c>
      <c r="I38" s="65">
        <f t="shared" si="4"/>
        <v>-2277.02</v>
      </c>
    </row>
    <row r="39" spans="1:11" ht="9" customHeight="1" x14ac:dyDescent="0.2">
      <c r="A39" s="60" t="s">
        <v>96</v>
      </c>
      <c r="B39" s="61" t="s">
        <v>97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-29150.89</v>
      </c>
      <c r="I39" s="65">
        <f t="shared" si="4"/>
        <v>-29150.89</v>
      </c>
    </row>
    <row r="40" spans="1:11" ht="9" customHeight="1" x14ac:dyDescent="0.2">
      <c r="A40" s="60" t="s">
        <v>100</v>
      </c>
      <c r="B40" s="61" t="s">
        <v>101</v>
      </c>
      <c r="C40" s="65">
        <v>-337868.72</v>
      </c>
      <c r="D40" s="65">
        <v>-5203.4399999999996</v>
      </c>
      <c r="E40" s="65">
        <v>-26424.47</v>
      </c>
      <c r="F40" s="65">
        <v>-166318.54</v>
      </c>
      <c r="G40" s="65">
        <v>-53875.22</v>
      </c>
      <c r="H40" s="65">
        <v>-100034.73</v>
      </c>
      <c r="I40" s="65">
        <f t="shared" si="4"/>
        <v>-689725.12</v>
      </c>
    </row>
    <row r="41" spans="1:11" ht="9" customHeight="1" x14ac:dyDescent="0.2">
      <c r="A41" s="60" t="s">
        <v>102</v>
      </c>
      <c r="B41" s="61" t="s">
        <v>103</v>
      </c>
      <c r="C41" s="65">
        <v>-25978.98</v>
      </c>
      <c r="D41" s="65">
        <v>-1583.04</v>
      </c>
      <c r="E41" s="65">
        <v>0</v>
      </c>
      <c r="F41" s="65">
        <v>-5470.08</v>
      </c>
      <c r="G41" s="65">
        <v>-2799.12</v>
      </c>
      <c r="H41" s="65">
        <v>-15080</v>
      </c>
      <c r="I41" s="65">
        <f t="shared" si="4"/>
        <v>-50911.22</v>
      </c>
      <c r="K41" s="56"/>
    </row>
    <row r="42" spans="1:11" ht="9" customHeight="1" x14ac:dyDescent="0.2">
      <c r="A42" s="60" t="s">
        <v>104</v>
      </c>
      <c r="B42" s="61" t="s">
        <v>105</v>
      </c>
      <c r="C42" s="65">
        <v>0</v>
      </c>
      <c r="D42" s="65">
        <v>0</v>
      </c>
      <c r="E42" s="65">
        <v>-12150</v>
      </c>
      <c r="F42" s="65">
        <v>0</v>
      </c>
      <c r="G42" s="65">
        <v>0</v>
      </c>
      <c r="H42" s="65">
        <v>0</v>
      </c>
      <c r="I42" s="65">
        <f t="shared" si="4"/>
        <v>-12150</v>
      </c>
    </row>
    <row r="43" spans="1:11" ht="9" customHeight="1" x14ac:dyDescent="0.2">
      <c r="A43" s="60" t="s">
        <v>106</v>
      </c>
      <c r="B43" s="61" t="s">
        <v>107</v>
      </c>
      <c r="C43" s="65">
        <f>-1098.03+1</f>
        <v>-1097.03</v>
      </c>
      <c r="D43" s="65">
        <v>0</v>
      </c>
      <c r="E43" s="65">
        <v>0</v>
      </c>
      <c r="F43" s="65">
        <v>0</v>
      </c>
      <c r="G43" s="65">
        <v>-0.01</v>
      </c>
      <c r="H43" s="65">
        <f>-40738.41-1</f>
        <v>-40739.410000000003</v>
      </c>
      <c r="I43" s="65">
        <f t="shared" si="4"/>
        <v>-41836.450000000004</v>
      </c>
    </row>
    <row r="44" spans="1:11" ht="9" customHeight="1" x14ac:dyDescent="0.2">
      <c r="A44" s="60" t="s">
        <v>110</v>
      </c>
      <c r="B44" s="61" t="s">
        <v>111</v>
      </c>
      <c r="C44" s="65">
        <v>-1325829.94</v>
      </c>
      <c r="D44" s="65">
        <v>-77958.05</v>
      </c>
      <c r="E44" s="65">
        <v>0</v>
      </c>
      <c r="F44" s="65">
        <v>-1012908.53</v>
      </c>
      <c r="G44" s="65">
        <v>-207690.68</v>
      </c>
      <c r="H44" s="65">
        <v>-513.51</v>
      </c>
      <c r="I44" s="65">
        <f t="shared" si="4"/>
        <v>-2624900.71</v>
      </c>
    </row>
    <row r="45" spans="1:11" ht="9" customHeight="1" x14ac:dyDescent="0.2">
      <c r="A45" s="60" t="s">
        <v>112</v>
      </c>
      <c r="B45" s="61" t="s">
        <v>113</v>
      </c>
      <c r="C45" s="65">
        <v>0</v>
      </c>
      <c r="D45" s="65">
        <v>0</v>
      </c>
      <c r="E45" s="65">
        <v>0</v>
      </c>
      <c r="F45" s="65">
        <v>0</v>
      </c>
      <c r="G45" s="65">
        <v>-27765.27</v>
      </c>
      <c r="H45" s="65">
        <v>0</v>
      </c>
      <c r="I45" s="65">
        <f t="shared" si="4"/>
        <v>-27765.27</v>
      </c>
    </row>
    <row r="46" spans="1:11" ht="9" customHeight="1" x14ac:dyDescent="0.2">
      <c r="A46" s="60" t="s">
        <v>116</v>
      </c>
      <c r="B46" s="61" t="s">
        <v>117</v>
      </c>
      <c r="C46" s="65">
        <v>0</v>
      </c>
      <c r="D46" s="65">
        <v>0</v>
      </c>
      <c r="E46" s="65">
        <v>0</v>
      </c>
      <c r="F46" s="65">
        <v>-19723.22</v>
      </c>
      <c r="G46" s="65">
        <v>0</v>
      </c>
      <c r="H46" s="65">
        <v>0</v>
      </c>
      <c r="I46" s="65">
        <f t="shared" si="4"/>
        <v>-19723.22</v>
      </c>
    </row>
    <row r="47" spans="1:11" ht="9" customHeight="1" x14ac:dyDescent="0.2">
      <c r="A47" s="60" t="s">
        <v>118</v>
      </c>
      <c r="B47" s="61" t="s">
        <v>119</v>
      </c>
      <c r="C47" s="65">
        <v>0</v>
      </c>
      <c r="D47" s="65">
        <v>0</v>
      </c>
      <c r="E47" s="65">
        <v>-8210630.8499999996</v>
      </c>
      <c r="F47" s="65">
        <v>0</v>
      </c>
      <c r="G47" s="65">
        <v>0</v>
      </c>
      <c r="H47" s="65">
        <v>0</v>
      </c>
      <c r="I47" s="65">
        <f t="shared" si="4"/>
        <v>-8210630.8499999996</v>
      </c>
    </row>
    <row r="48" spans="1:11" ht="9" customHeight="1" x14ac:dyDescent="0.2">
      <c r="A48" s="60" t="s">
        <v>120</v>
      </c>
      <c r="B48" s="61" t="s">
        <v>121</v>
      </c>
      <c r="C48" s="65">
        <v>0</v>
      </c>
      <c r="D48" s="65">
        <v>0</v>
      </c>
      <c r="E48" s="65">
        <v>0</v>
      </c>
      <c r="F48" s="65">
        <v>-56241.18</v>
      </c>
      <c r="G48" s="65">
        <v>0</v>
      </c>
      <c r="H48" s="65">
        <v>0</v>
      </c>
      <c r="I48" s="65">
        <f t="shared" si="4"/>
        <v>-56241.18</v>
      </c>
    </row>
    <row r="49" spans="1:11" ht="9" customHeight="1" x14ac:dyDescent="0.2">
      <c r="A49" s="60" t="s">
        <v>122</v>
      </c>
      <c r="B49" s="61" t="s">
        <v>123</v>
      </c>
      <c r="C49" s="65"/>
      <c r="D49" s="65">
        <v>0</v>
      </c>
      <c r="E49" s="65">
        <v>-698960</v>
      </c>
      <c r="F49" s="65">
        <v>0</v>
      </c>
      <c r="G49" s="65">
        <v>0</v>
      </c>
      <c r="H49" s="65">
        <v>0</v>
      </c>
      <c r="I49" s="65">
        <f t="shared" si="4"/>
        <v>-698960</v>
      </c>
    </row>
    <row r="50" spans="1:11" ht="9" customHeight="1" x14ac:dyDescent="0.2">
      <c r="A50" s="60" t="s">
        <v>126</v>
      </c>
      <c r="B50" s="61" t="s">
        <v>127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f t="shared" si="4"/>
        <v>0</v>
      </c>
    </row>
    <row r="51" spans="1:11" ht="9" customHeight="1" x14ac:dyDescent="0.2">
      <c r="A51" s="60" t="s">
        <v>128</v>
      </c>
      <c r="B51" s="61" t="s">
        <v>129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f t="shared" si="4"/>
        <v>0</v>
      </c>
    </row>
    <row r="52" spans="1:11" ht="9" customHeight="1" x14ac:dyDescent="0.2">
      <c r="A52" s="60" t="s">
        <v>130</v>
      </c>
      <c r="B52" s="61" t="s">
        <v>131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-258067.69</v>
      </c>
      <c r="I52" s="65">
        <f t="shared" si="4"/>
        <v>-258067.69</v>
      </c>
    </row>
    <row r="53" spans="1:11" ht="9" customHeight="1" x14ac:dyDescent="0.2">
      <c r="A53" s="86" t="s">
        <v>206</v>
      </c>
      <c r="B53" s="87"/>
      <c r="C53" s="64">
        <f>SUM(C18:C52)</f>
        <v>-5347989.709999999</v>
      </c>
      <c r="D53" s="64">
        <f t="shared" ref="D53:H53" si="5">SUM(D18:D52)</f>
        <v>-837497.13</v>
      </c>
      <c r="E53" s="64">
        <f t="shared" si="5"/>
        <v>-9055181.0099999998</v>
      </c>
      <c r="F53" s="64">
        <f t="shared" si="5"/>
        <v>-1879935.3399999999</v>
      </c>
      <c r="G53" s="64">
        <f t="shared" si="5"/>
        <v>-523994.54</v>
      </c>
      <c r="H53" s="64">
        <f t="shared" si="5"/>
        <v>-2058442.2699999998</v>
      </c>
      <c r="I53" s="64">
        <f>SUM(I18:I52)</f>
        <v>-19703040</v>
      </c>
      <c r="K53" s="62"/>
    </row>
    <row r="54" spans="1:11" ht="9" customHeight="1" x14ac:dyDescent="0.2">
      <c r="A54" s="86" t="s">
        <v>207</v>
      </c>
      <c r="B54" s="87"/>
      <c r="C54" s="64">
        <f>C17+C53</f>
        <v>0.4000000013038516</v>
      </c>
      <c r="D54" s="64">
        <f t="shared" ref="D54:H54" si="6">D17+D53</f>
        <v>0</v>
      </c>
      <c r="E54" s="64">
        <f t="shared" si="6"/>
        <v>0</v>
      </c>
      <c r="F54" s="64">
        <f t="shared" si="6"/>
        <v>0</v>
      </c>
      <c r="G54" s="64">
        <f t="shared" si="6"/>
        <v>0</v>
      </c>
      <c r="H54" s="64">
        <f t="shared" si="6"/>
        <v>0.45000000018626451</v>
      </c>
      <c r="I54" s="64">
        <f>I17+I53</f>
        <v>-0.14999999850988388</v>
      </c>
    </row>
    <row r="55" spans="1:11" ht="7.5" customHeight="1" x14ac:dyDescent="0.2"/>
  </sheetData>
  <mergeCells count="6">
    <mergeCell ref="A1:I1"/>
    <mergeCell ref="A54:B54"/>
    <mergeCell ref="A3:B3"/>
    <mergeCell ref="A17:B17"/>
    <mergeCell ref="A53:B53"/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generale nota integ</vt:lpstr>
      <vt:lpstr>abitativo</vt:lpstr>
      <vt:lpstr>ristorazione</vt:lpstr>
      <vt:lpstr>interventieconomici</vt:lpstr>
      <vt:lpstr>sanbapolis</vt:lpstr>
      <vt:lpstr>in disponibiita</vt:lpstr>
      <vt:lpstr>generali</vt:lpstr>
      <vt:lpstr>quadratura_RISCONTO</vt:lpstr>
      <vt:lpstr>PROSPETTO B) direttive</vt:lpstr>
      <vt:lpstr>'generale nota integ'!Titoli_stampa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2023-04-14T08:35:54Z</cp:lastPrinted>
  <dcterms:created xsi:type="dcterms:W3CDTF">2021-03-30T15:46:06Z</dcterms:created>
  <dcterms:modified xsi:type="dcterms:W3CDTF">2023-05-29T09:37:14Z</dcterms:modified>
</cp:coreProperties>
</file>